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705" yWindow="-15" windowWidth="9540" windowHeight="12105"/>
  </bookViews>
  <sheets>
    <sheet name="Inventory" sheetId="1" r:id="rId1"/>
    <sheet name="Instructions" sheetId="2" r:id="rId2"/>
  </sheets>
  <definedNames>
    <definedName name="_xlnm.Print_Area" localSheetId="0">Inventory!$1:$1048576</definedName>
  </definedNames>
  <calcPr calcId="144525"/>
</workbook>
</file>

<file path=xl/calcChain.xml><?xml version="1.0" encoding="utf-8"?>
<calcChain xmlns="http://schemas.openxmlformats.org/spreadsheetml/2006/main">
  <c r="L38" i="1" l="1"/>
  <c r="L37" i="1"/>
  <c r="T55" i="1"/>
  <c r="U55" i="1" s="1"/>
  <c r="T53" i="1"/>
  <c r="U53" i="1" s="1"/>
  <c r="T52" i="1"/>
  <c r="U52" i="1" s="1"/>
  <c r="T51" i="1"/>
  <c r="U51" i="1" s="1"/>
  <c r="T43" i="1"/>
  <c r="U43" i="1" s="1"/>
  <c r="T39" i="1"/>
  <c r="U39" i="1" s="1"/>
  <c r="T38" i="1"/>
  <c r="U38" i="1" s="1"/>
  <c r="T37" i="1"/>
  <c r="U37" i="1" s="1"/>
  <c r="T36" i="1"/>
  <c r="L63" i="1"/>
  <c r="M63" i="1" s="1"/>
  <c r="M37" i="1"/>
  <c r="C60" i="1"/>
  <c r="D60" i="1" s="1"/>
  <c r="C59" i="1"/>
  <c r="D59" i="1" s="1"/>
  <c r="C43" i="1"/>
  <c r="D43" i="1" s="1"/>
  <c r="C37" i="1"/>
  <c r="F37" i="1" s="1"/>
  <c r="C36" i="1"/>
  <c r="D36" i="1" s="1"/>
  <c r="C35" i="1"/>
  <c r="F35" i="1" s="1"/>
  <c r="C34" i="1"/>
  <c r="F34" i="1" s="1"/>
  <c r="G29" i="1"/>
  <c r="D24" i="1" s="1"/>
  <c r="D40" i="1"/>
  <c r="F40" i="1"/>
  <c r="F44" i="1"/>
  <c r="F45" i="1"/>
  <c r="G45" i="1"/>
  <c r="D45" i="1"/>
  <c r="G44" i="1"/>
  <c r="D44" i="1"/>
  <c r="F57" i="1"/>
  <c r="W39" i="1"/>
  <c r="W47" i="1"/>
  <c r="G43" i="1"/>
  <c r="G42" i="1"/>
  <c r="G41" i="1"/>
  <c r="G39" i="1"/>
  <c r="G38" i="1"/>
  <c r="G37" i="1"/>
  <c r="G36" i="1"/>
  <c r="G47" i="1"/>
  <c r="G46" i="1"/>
  <c r="G58" i="1"/>
  <c r="G61" i="1"/>
  <c r="G60" i="1"/>
  <c r="F62" i="1"/>
  <c r="O53" i="1"/>
  <c r="O52" i="1"/>
  <c r="W44" i="1"/>
  <c r="U44" i="1"/>
  <c r="W55" i="1"/>
  <c r="W54" i="1"/>
  <c r="W37" i="1"/>
  <c r="O57" i="1"/>
  <c r="O58" i="1"/>
  <c r="O59" i="1"/>
  <c r="W43" i="1"/>
  <c r="W40" i="1"/>
  <c r="W42" i="1"/>
  <c r="W52" i="1"/>
  <c r="P23" i="1"/>
  <c r="T24" i="1"/>
  <c r="D28" i="1"/>
  <c r="F64" i="1"/>
  <c r="F63" i="1"/>
  <c r="F56" i="1"/>
  <c r="F54" i="1"/>
  <c r="D54" i="1"/>
  <c r="O40" i="1"/>
  <c r="R29" i="1"/>
  <c r="O63" i="1"/>
  <c r="O62" i="1"/>
  <c r="O54" i="1"/>
  <c r="O65" i="1" s="1"/>
  <c r="O56" i="1"/>
  <c r="O60" i="1"/>
  <c r="O61" i="1"/>
  <c r="O34" i="1"/>
  <c r="O35" i="1"/>
  <c r="O36" i="1"/>
  <c r="O37" i="1"/>
  <c r="O38" i="1"/>
  <c r="O39" i="1"/>
  <c r="O48" i="1" s="1"/>
  <c r="O41" i="1"/>
  <c r="O42" i="1"/>
  <c r="O43" i="1"/>
  <c r="O44" i="1"/>
  <c r="O45" i="1"/>
  <c r="O46" i="1"/>
  <c r="W51" i="1"/>
  <c r="W38" i="1"/>
  <c r="W41" i="1"/>
  <c r="W63" i="1"/>
  <c r="W64" i="1"/>
  <c r="W45" i="1"/>
  <c r="G51" i="1"/>
  <c r="G52" i="1"/>
  <c r="G57" i="1"/>
  <c r="G62" i="1"/>
  <c r="W61" i="1"/>
  <c r="W62" i="1"/>
  <c r="W58" i="1"/>
  <c r="W69" i="1"/>
  <c r="C23" i="1"/>
  <c r="D23" i="1"/>
  <c r="E23" i="1"/>
  <c r="F23" i="1"/>
  <c r="G23" i="1"/>
  <c r="H23" i="1"/>
  <c r="I23" i="1"/>
  <c r="J23" i="1"/>
  <c r="K23" i="1"/>
  <c r="G34" i="1"/>
  <c r="G35" i="1"/>
  <c r="G40" i="1"/>
  <c r="O47" i="1"/>
  <c r="W35" i="1"/>
  <c r="W48" i="1" s="1"/>
  <c r="W36" i="1"/>
  <c r="W46" i="1"/>
  <c r="G53" i="1"/>
  <c r="G54" i="1"/>
  <c r="G55" i="1"/>
  <c r="G56" i="1"/>
  <c r="G59" i="1"/>
  <c r="G63" i="1"/>
  <c r="G64" i="1"/>
  <c r="O51" i="1"/>
  <c r="O55" i="1"/>
  <c r="O64" i="1"/>
  <c r="W53" i="1"/>
  <c r="W56" i="1"/>
  <c r="W59" i="1"/>
  <c r="W60" i="1"/>
  <c r="M69" i="1"/>
  <c r="M54" i="1"/>
  <c r="M60" i="1"/>
  <c r="M62" i="1"/>
  <c r="M61" i="1"/>
  <c r="M55" i="1"/>
  <c r="U35" i="1"/>
  <c r="U41" i="1"/>
  <c r="D62" i="1"/>
  <c r="U45" i="1"/>
  <c r="D57" i="1"/>
  <c r="D63" i="1"/>
  <c r="D64" i="1"/>
  <c r="D56" i="1"/>
  <c r="M38" i="1"/>
  <c r="M64" i="1"/>
  <c r="U62" i="1"/>
  <c r="U61" i="1"/>
  <c r="U60" i="1"/>
  <c r="U59" i="1"/>
  <c r="U58" i="1"/>
  <c r="U56" i="1"/>
  <c r="M51" i="1"/>
  <c r="U63" i="1"/>
  <c r="M47" i="1"/>
  <c r="U46" i="1"/>
  <c r="Q29" i="1"/>
  <c r="G48" i="1"/>
  <c r="G65" i="1" l="1"/>
  <c r="D25" i="1"/>
  <c r="U36" i="1"/>
  <c r="F60" i="1"/>
  <c r="F59" i="1"/>
  <c r="F43" i="1"/>
  <c r="D37" i="1"/>
  <c r="F36" i="1"/>
  <c r="D35" i="1"/>
  <c r="D34" i="1"/>
  <c r="H29" i="1"/>
  <c r="D29" i="1" s="1"/>
  <c r="D30" i="1" s="1"/>
  <c r="J29" i="1"/>
  <c r="K24" i="1"/>
  <c r="K25" i="1" s="1"/>
  <c r="N29" i="1"/>
  <c r="M29" i="1"/>
  <c r="J24" i="1"/>
  <c r="J25" i="1" s="1"/>
  <c r="K29" i="1"/>
  <c r="L29" i="1"/>
  <c r="I29" i="1"/>
  <c r="E24" i="1"/>
  <c r="E25" i="1" s="1"/>
  <c r="L44" i="1" l="1"/>
  <c r="M44" i="1" s="1"/>
  <c r="L46" i="1"/>
  <c r="M46" i="1" s="1"/>
  <c r="L52" i="1"/>
  <c r="M52" i="1" s="1"/>
  <c r="L53" i="1"/>
  <c r="M53" i="1" s="1"/>
  <c r="L45" i="1"/>
  <c r="M45" i="1" s="1"/>
  <c r="T54" i="1"/>
  <c r="U54" i="1" s="1"/>
  <c r="U64" i="1"/>
  <c r="L36" i="1"/>
  <c r="M36" i="1" s="1"/>
  <c r="C51" i="1"/>
  <c r="C38" i="1"/>
  <c r="L40" i="1"/>
  <c r="M40" i="1" s="1"/>
  <c r="C53" i="1"/>
  <c r="L57" i="1"/>
  <c r="M57" i="1" s="1"/>
  <c r="L43" i="1"/>
  <c r="M43" i="1" s="1"/>
  <c r="L34" i="1"/>
  <c r="C46" i="1"/>
  <c r="L39" i="1"/>
  <c r="M39" i="1" s="1"/>
  <c r="C52" i="1"/>
  <c r="L41" i="1"/>
  <c r="M41" i="1" s="1"/>
  <c r="C55" i="1"/>
  <c r="C58" i="1"/>
  <c r="L58" i="1"/>
  <c r="M58" i="1" s="1"/>
  <c r="C42" i="1"/>
  <c r="L59" i="1"/>
  <c r="M59" i="1" s="1"/>
  <c r="L35" i="1"/>
  <c r="M35" i="1" s="1"/>
  <c r="T40" i="1"/>
  <c r="T47" i="1"/>
  <c r="U47" i="1" s="1"/>
  <c r="C47" i="1"/>
  <c r="C39" i="1"/>
  <c r="L56" i="1"/>
  <c r="L42" i="1"/>
  <c r="M42" i="1" s="1"/>
  <c r="C61" i="1"/>
  <c r="T42" i="1"/>
  <c r="U42" i="1" s="1"/>
  <c r="H24" i="1"/>
  <c r="H25" i="1" s="1"/>
  <c r="I24" i="1"/>
  <c r="C41" i="1" s="1"/>
  <c r="T57" i="1"/>
  <c r="C24" i="1"/>
  <c r="C25" i="1" s="1"/>
  <c r="F24" i="1"/>
  <c r="F25" i="1" s="1"/>
  <c r="G24" i="1"/>
  <c r="G25" i="1" s="1"/>
  <c r="W57" i="1"/>
  <c r="W65" i="1" s="1"/>
  <c r="D68" i="1" s="1"/>
  <c r="D69" i="1" s="1"/>
  <c r="Q70" i="1" s="1"/>
  <c r="Q72" i="1" s="1"/>
  <c r="T65" i="1" l="1"/>
  <c r="F42" i="1"/>
  <c r="D42" i="1"/>
  <c r="F38" i="1"/>
  <c r="D38" i="1"/>
  <c r="D55" i="1"/>
  <c r="F55" i="1"/>
  <c r="D46" i="1"/>
  <c r="F46" i="1"/>
  <c r="D39" i="1"/>
  <c r="F39" i="1"/>
  <c r="D58" i="1"/>
  <c r="F58" i="1"/>
  <c r="D61" i="1"/>
  <c r="F61" i="1"/>
  <c r="F51" i="1"/>
  <c r="D51" i="1"/>
  <c r="C65" i="1"/>
  <c r="F52" i="1"/>
  <c r="D52" i="1"/>
  <c r="U40" i="1"/>
  <c r="T48" i="1"/>
  <c r="F53" i="1"/>
  <c r="D53" i="1"/>
  <c r="F47" i="1"/>
  <c r="D47" i="1"/>
  <c r="M56" i="1"/>
  <c r="L65" i="1"/>
  <c r="M34" i="1"/>
  <c r="L48" i="1"/>
  <c r="I25" i="1"/>
  <c r="C28" i="1" s="1"/>
  <c r="C29" i="1" s="1"/>
  <c r="C30" i="1" s="1"/>
  <c r="L18" i="1"/>
  <c r="N18" i="1" s="1"/>
  <c r="M18" i="1" s="1"/>
  <c r="U57" i="1"/>
  <c r="L11" i="1"/>
  <c r="N11" i="1" s="1"/>
  <c r="M11" i="1" s="1"/>
  <c r="C48" i="1"/>
  <c r="F41" i="1"/>
  <c r="D41" i="1"/>
  <c r="L4" i="1"/>
  <c r="N4" i="1" s="1"/>
  <c r="O4" i="1" s="1"/>
  <c r="L13" i="1"/>
  <c r="N13" i="1" s="1"/>
  <c r="O13" i="1" s="1"/>
  <c r="L19" i="1"/>
  <c r="N19" i="1" s="1"/>
  <c r="M19" i="1" s="1"/>
  <c r="L2" i="1"/>
  <c r="N2" i="1" s="1"/>
  <c r="L9" i="1"/>
  <c r="N9" i="1" s="1"/>
  <c r="M9" i="1" s="1"/>
  <c r="L3" i="1"/>
  <c r="N3" i="1" s="1"/>
  <c r="L5" i="1"/>
  <c r="N5" i="1" s="1"/>
  <c r="L14" i="1"/>
  <c r="N14" i="1" s="1"/>
  <c r="O14" i="1" s="1"/>
  <c r="L8" i="1"/>
  <c r="N8" i="1" s="1"/>
  <c r="M8" i="1" s="1"/>
  <c r="L7" i="1"/>
  <c r="N7" i="1" s="1"/>
  <c r="L16" i="1"/>
  <c r="N16" i="1" s="1"/>
  <c r="L20" i="1"/>
  <c r="N20" i="1" s="1"/>
  <c r="L15" i="1"/>
  <c r="N15" i="1" s="1"/>
  <c r="M15" i="1" s="1"/>
  <c r="L12" i="1"/>
  <c r="L6" i="1"/>
  <c r="N6" i="1" s="1"/>
  <c r="L17" i="1"/>
  <c r="N17" i="1" s="1"/>
  <c r="M17" i="1" s="1"/>
  <c r="L10" i="1"/>
  <c r="N10" i="1" s="1"/>
  <c r="M10" i="1" s="1"/>
  <c r="S70" i="1"/>
  <c r="S72" i="1" s="1"/>
  <c r="D70" i="1"/>
  <c r="V70" i="1"/>
  <c r="V72" i="1" s="1"/>
  <c r="R70" i="1"/>
  <c r="R72" i="1" s="1"/>
  <c r="T70" i="1"/>
  <c r="T72" i="1" s="1"/>
  <c r="U70" i="1"/>
  <c r="U72" i="1" s="1"/>
  <c r="P70" i="1"/>
  <c r="M13" i="1" l="1"/>
  <c r="O18" i="1"/>
  <c r="O15" i="1"/>
  <c r="C68" i="1"/>
  <c r="C69" i="1" s="1"/>
  <c r="G70" i="1" s="1"/>
  <c r="G72" i="1" s="1"/>
  <c r="L23" i="1"/>
  <c r="N23" i="1" s="1"/>
  <c r="M23" i="1" s="1"/>
  <c r="O9" i="1"/>
  <c r="O7" i="1"/>
  <c r="M7" i="1"/>
  <c r="M4" i="1"/>
  <c r="O16" i="1"/>
  <c r="M16" i="1"/>
  <c r="O19" i="1"/>
  <c r="O17" i="1"/>
  <c r="M14" i="1"/>
  <c r="M2" i="1"/>
  <c r="O2" i="1"/>
  <c r="L25" i="1"/>
  <c r="N25" i="1" s="1"/>
  <c r="N12" i="1"/>
  <c r="M12" i="1" s="1"/>
  <c r="O3" i="1"/>
  <c r="M3" i="1"/>
  <c r="O10" i="1"/>
  <c r="O20" i="1"/>
  <c r="M20" i="1"/>
  <c r="M6" i="1"/>
  <c r="O6" i="1"/>
  <c r="M5" i="1"/>
  <c r="O5" i="1"/>
  <c r="W70" i="1"/>
  <c r="W72" i="1" s="1"/>
  <c r="P72" i="1"/>
  <c r="O23" i="1" l="1"/>
  <c r="L24" i="1" s="1"/>
  <c r="N24" i="1" s="1"/>
  <c r="M24" i="1" s="1"/>
  <c r="J70" i="1"/>
  <c r="J72" i="1" s="1"/>
  <c r="F70" i="1"/>
  <c r="F72" i="1" s="1"/>
  <c r="H70" i="1"/>
  <c r="H72" i="1" s="1"/>
  <c r="K70" i="1"/>
  <c r="K72" i="1" s="1"/>
  <c r="I70" i="1"/>
  <c r="I72" i="1" s="1"/>
  <c r="C70" i="1"/>
  <c r="L70" i="1"/>
  <c r="L72" i="1" s="1"/>
  <c r="O25" i="1"/>
  <c r="M25" i="1"/>
  <c r="O24" i="1" l="1"/>
  <c r="M70" i="1"/>
  <c r="M72" i="1" s="1"/>
</calcChain>
</file>

<file path=xl/sharedStrings.xml><?xml version="1.0" encoding="utf-8"?>
<sst xmlns="http://schemas.openxmlformats.org/spreadsheetml/2006/main" count="240" uniqueCount="183">
  <si>
    <t>Bread</t>
  </si>
  <si>
    <t>Cookies</t>
  </si>
  <si>
    <t>Calories</t>
  </si>
  <si>
    <t>Total Units</t>
  </si>
  <si>
    <t>Total Calories</t>
  </si>
  <si>
    <t>Number to Bake</t>
  </si>
  <si>
    <t xml:space="preserve">Calories </t>
  </si>
  <si>
    <t>Pounds</t>
  </si>
  <si>
    <t>Bags (5lb) of flour</t>
  </si>
  <si>
    <t>Calories Per Day</t>
  </si>
  <si>
    <t>Calories Per Person</t>
  </si>
  <si>
    <t>Tbs</t>
  </si>
  <si>
    <t>Cups</t>
  </si>
  <si>
    <t>Salt (tsp)</t>
  </si>
  <si>
    <t>Baking Soda (tsp)</t>
  </si>
  <si>
    <t>Vanilla (tsp)</t>
  </si>
  <si>
    <t>Eggs (Large)</t>
  </si>
  <si>
    <t>Choc Chips (bag)</t>
  </si>
  <si>
    <t>Box (26oz) Salt</t>
  </si>
  <si>
    <t>Bag (2lb) Dark Brown</t>
  </si>
  <si>
    <t>Dry Milk (Tbs)</t>
  </si>
  <si>
    <t>Corn Bread</t>
  </si>
  <si>
    <t>Baking Powder (tsp)</t>
  </si>
  <si>
    <t>Flour (cup)</t>
  </si>
  <si>
    <t>Margarine (cup)</t>
  </si>
  <si>
    <t>Sugar brown (cup)</t>
  </si>
  <si>
    <t>Sugar white (cup)</t>
  </si>
  <si>
    <t>Milk 1% (cup)</t>
  </si>
  <si>
    <t>Bag (12oz) Choc Chips</t>
  </si>
  <si>
    <t>Pancakes</t>
  </si>
  <si>
    <t>Choc Cake</t>
  </si>
  <si>
    <t>Coffeecake</t>
  </si>
  <si>
    <t>Shortening (cup)</t>
  </si>
  <si>
    <t>Shortening</t>
  </si>
  <si>
    <t>Oil Canola (Tbs)</t>
  </si>
  <si>
    <t>Cinnamon (tsp)</t>
  </si>
  <si>
    <t>Cocoa (Tbs)</t>
  </si>
  <si>
    <t>Can (8oz) Cocoa</t>
  </si>
  <si>
    <t>Can (3lb) Shortening</t>
  </si>
  <si>
    <t>Sugar Powder (cup)</t>
  </si>
  <si>
    <t>Bag (2lb) of Powder sugar</t>
  </si>
  <si>
    <t>Bag (4lb) of sugar</t>
  </si>
  <si>
    <t>Corn Meal (cup)</t>
  </si>
  <si>
    <t>Months</t>
  </si>
  <si>
    <t>1 day/wk</t>
  </si>
  <si>
    <t>2 days/wk</t>
  </si>
  <si>
    <t>3 days/wk</t>
  </si>
  <si>
    <t>4 days/wk</t>
  </si>
  <si>
    <t>5 days/wk</t>
  </si>
  <si>
    <t>6 days/wk</t>
  </si>
  <si>
    <t>Days</t>
  </si>
  <si>
    <t>Weeks</t>
  </si>
  <si>
    <t>Tub (1lb) Margarine</t>
  </si>
  <si>
    <t>Jug (1gal) Milk</t>
  </si>
  <si>
    <t>for margarine</t>
  </si>
  <si>
    <t>Inventory</t>
  </si>
  <si>
    <t>Oats 42oz 1min Cook</t>
  </si>
  <si>
    <t>Shortage</t>
  </si>
  <si>
    <t>Actual Invent</t>
  </si>
  <si>
    <t>Units Conversion</t>
  </si>
  <si>
    <t>Inventory Grand Total Calories</t>
  </si>
  <si>
    <t>Goal</t>
  </si>
  <si>
    <t>Goal Cals</t>
  </si>
  <si>
    <t>Invent Cals</t>
  </si>
  <si>
    <t>Goal lbs</t>
  </si>
  <si>
    <t>Invent Calories</t>
  </si>
  <si>
    <t>Canned Goods</t>
  </si>
  <si>
    <t>Tomato Sauce 8oz</t>
  </si>
  <si>
    <t>Soup 150-250 cal</t>
  </si>
  <si>
    <t>Soup 250-350 cal</t>
  </si>
  <si>
    <t>Tuna fish 6oz</t>
  </si>
  <si>
    <t>Beans 15-16oz</t>
  </si>
  <si>
    <t>Olives blk/grn 6oz</t>
  </si>
  <si>
    <t>Fruit 15oz</t>
  </si>
  <si>
    <t>Drink Mixes 10oz</t>
  </si>
  <si>
    <t>Frosting 1lb</t>
  </si>
  <si>
    <t>Weight Change (lbs)</t>
  </si>
  <si>
    <t>Jug (1.5 qts) Oil</t>
  </si>
  <si>
    <t>Can (6oz) Watkins Cinnamon</t>
  </si>
  <si>
    <t>Watkins 11oz Vanilla</t>
  </si>
  <si>
    <t>Bag (1 lb) Yeast</t>
  </si>
  <si>
    <t>Bag (5 lb) Corn Meal</t>
  </si>
  <si>
    <t>Nuts 1 lb</t>
  </si>
  <si>
    <t>Rice Brown 6lb</t>
  </si>
  <si>
    <t>Pasta Roni 5oz</t>
  </si>
  <si>
    <t>Beans Black 1 lb</t>
  </si>
  <si>
    <t>Beans Black Eye 1lb</t>
  </si>
  <si>
    <t>Tomato Paste 6oz</t>
  </si>
  <si>
    <t>Jam 2lb</t>
  </si>
  <si>
    <t>Notes:</t>
  </si>
  <si>
    <t>Box (1lb) of Baking Soda</t>
  </si>
  <si>
    <t>Beans Pinto (lb)</t>
  </si>
  <si>
    <t>Beans Great Northern</t>
  </si>
  <si>
    <t>Chicken 5oz</t>
  </si>
  <si>
    <t>Chili 15 oz</t>
  </si>
  <si>
    <t>Molasses 12 oz</t>
  </si>
  <si>
    <t>BBQ Sauce 18oz</t>
  </si>
  <si>
    <t>Beans Kidney (lb)</t>
  </si>
  <si>
    <t>Beans Soup Mix (lb)</t>
  </si>
  <si>
    <t>Cereal</t>
  </si>
  <si>
    <t>12-15oz</t>
  </si>
  <si>
    <t>16+ oz</t>
  </si>
  <si>
    <t>Pudding Mixes</t>
  </si>
  <si>
    <t>No Bake</t>
  </si>
  <si>
    <t>3.5c oats</t>
  </si>
  <si>
    <t>Mushrooms 4oz</t>
  </si>
  <si>
    <t>Coconut 10 oz</t>
  </si>
  <si>
    <t>Tomato Spaghetti 28oz</t>
  </si>
  <si>
    <t>Apple Sauce</t>
  </si>
  <si>
    <t>Totals</t>
  </si>
  <si>
    <t>Can (22oz) Baking Powder</t>
  </si>
  <si>
    <t>Popcorn Box (3 bags)</t>
  </si>
  <si>
    <t>Velveeta Cheese 32oz</t>
  </si>
  <si>
    <t>Trail Mix 48oz</t>
  </si>
  <si>
    <t>tsp</t>
  </si>
  <si>
    <t>Yeast (tsp)</t>
  </si>
  <si>
    <t>Soup 500+ cal</t>
  </si>
  <si>
    <t>Tomato Dice/Stew 14.5oz</t>
  </si>
  <si>
    <t>Muffins</t>
  </si>
  <si>
    <t>Pop Tarts</t>
  </si>
  <si>
    <t>Ravioli/spaghetti-O's</t>
  </si>
  <si>
    <t>Dry Eggs (78 eggs per can)</t>
  </si>
  <si>
    <t>Dry Milk (106 cups/4lbs per can)</t>
  </si>
  <si>
    <t>Dry Milk (212 Tbs/can)</t>
  </si>
  <si>
    <t>Brownie Mixes</t>
  </si>
  <si>
    <t>*Row 24 (Number to Bake) should be a function of days below</t>
  </si>
  <si>
    <t>Butter Powder (192 Tbs/can)</t>
  </si>
  <si>
    <t>Packaged Food</t>
  </si>
  <si>
    <t>Ketchup (1 Mustard)</t>
  </si>
  <si>
    <t>Happy Foods/Snacks</t>
  </si>
  <si>
    <t>Crackers (avg cals)</t>
  </si>
  <si>
    <t>Cake Mixes</t>
  </si>
  <si>
    <t>Rice White (1 lb)</t>
  </si>
  <si>
    <t>Rice Mixed (3.25lbs)</t>
  </si>
  <si>
    <t>Oats (1 lb)</t>
  </si>
  <si>
    <t>Maple syrup light 28oz</t>
  </si>
  <si>
    <t>Frozen Beef (Raw 1lb) cooked calories</t>
  </si>
  <si>
    <t>Frozen Pork (Raw 1lb) cooked</t>
  </si>
  <si>
    <t>Bulk unit description</t>
  </si>
  <si>
    <t>Cell F29 is the number of months</t>
  </si>
  <si>
    <t>that you want for food storage</t>
  </si>
  <si>
    <t>These colored cells are</t>
  </si>
  <si>
    <t>highlighted to make it more</t>
  </si>
  <si>
    <t>obvious that they can be</t>
  </si>
  <si>
    <t>changed.</t>
  </si>
  <si>
    <t>Many cells are locked and</t>
  </si>
  <si>
    <t>password protected to prevent</t>
  </si>
  <si>
    <t>Polyethylene plastic containers</t>
  </si>
  <si>
    <t>are best for food and water</t>
  </si>
  <si>
    <t>storage.  Polyester and</t>
  </si>
  <si>
    <t>Polycarbonate are ok.</t>
  </si>
  <si>
    <t>accidental changes, and to</t>
  </si>
  <si>
    <t>prevent harmful changes with</t>
  </si>
  <si>
    <t>the intent to redistribute</t>
  </si>
  <si>
    <t>Bulk &amp; Prepackaged</t>
  </si>
  <si>
    <t>Oats Flavored 3 lb 5oz</t>
  </si>
  <si>
    <t>Veggies/Condiments</t>
  </si>
  <si>
    <t>Peanut Butter 40oz</t>
  </si>
  <si>
    <t>Ingredient (Units)</t>
  </si>
  <si>
    <t>to malevolent websites.</t>
  </si>
  <si>
    <t>Substitutes where long term storage is impractical for larger quantities</t>
  </si>
  <si>
    <t>www.kingdomsoftware.com</t>
  </si>
  <si>
    <t>Support@KingdomSoftware.com</t>
  </si>
  <si>
    <t>Son</t>
  </si>
  <si>
    <t>Daughter</t>
  </si>
  <si>
    <t>Charity 1</t>
  </si>
  <si>
    <t>Charity 2</t>
  </si>
  <si>
    <t>Husband</t>
  </si>
  <si>
    <t>Wife</t>
  </si>
  <si>
    <t>Toddler</t>
  </si>
  <si>
    <t>Canned Veggies</t>
  </si>
  <si>
    <t>Spaghetti (lbs)</t>
  </si>
  <si>
    <t>Elbow Pasta (lbs)</t>
  </si>
  <si>
    <t>Misc Pasta (lbs)</t>
  </si>
  <si>
    <t>Be cautious changing cells</t>
  </si>
  <si>
    <t>Calculator</t>
  </si>
  <si>
    <t>Waffles</t>
  </si>
  <si>
    <t>Rica A Roni (4.5oz avg)</t>
  </si>
  <si>
    <t>Goal Calories</t>
  </si>
  <si>
    <t>Inventoried Calories</t>
  </si>
  <si>
    <t>in these columns</t>
  </si>
  <si>
    <t>Notes:  Version 2.0</t>
  </si>
  <si>
    <t>Copyright © 1997-2011, Kingdom Software.  All Rights Reserved.  Kingdom Software is a registered trademark.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</si>
</sst>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Red]0.0"/>
    <numFmt numFmtId="166" formatCode="#,##0;[Red]#,##0"/>
    <numFmt numFmtId="167" formatCode="0;[Red]0"/>
    <numFmt numFmtId="168" formatCode=";;;"/>
    <numFmt numFmtId="169" formatCode="0.0;[Red]\-0.0"/>
  </numFmts>
  <fonts count="8" x14ac:knownFonts="1">
    <font>
      <sz val="10"/>
      <name val="Arial"/>
    </font>
    <font>
      <sz val="10"/>
      <name val="Arial"/>
      <family val="2"/>
    </font>
    <font>
      <sz val="10"/>
      <name val="Arial"/>
      <family val="2"/>
    </font>
    <font>
      <sz val="10"/>
      <color theme="0" tint="-0.249977111117893"/>
      <name val="Arial"/>
      <family val="2"/>
    </font>
    <font>
      <sz val="10"/>
      <color theme="5" tint="-0.249977111117893"/>
      <name val="Arial"/>
      <family val="2"/>
    </font>
    <font>
      <u/>
      <sz val="10"/>
      <color theme="10"/>
      <name val="Arial"/>
      <family val="2"/>
    </font>
    <font>
      <sz val="10"/>
      <color theme="0"/>
      <name val="Arial"/>
      <family val="2"/>
    </font>
    <font>
      <sz val="10"/>
      <color rgb="FF0000FF"/>
      <name val="Arial"/>
      <family val="2"/>
    </font>
  </fonts>
  <fills count="9">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rgb="FFB0F5FE"/>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6" tint="0.79998168889431442"/>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58">
    <xf numFmtId="0" fontId="0" fillId="0" borderId="0" xfId="0"/>
    <xf numFmtId="164" fontId="0" fillId="0" borderId="0" xfId="0" applyNumberFormat="1"/>
    <xf numFmtId="1" fontId="0" fillId="0" borderId="0" xfId="0" applyNumberFormat="1"/>
    <xf numFmtId="3" fontId="0" fillId="0" borderId="0" xfId="0" applyNumberFormat="1"/>
    <xf numFmtId="0" fontId="0" fillId="0" borderId="0" xfId="0" applyNumberFormat="1"/>
    <xf numFmtId="165" fontId="0" fillId="0" borderId="0" xfId="0" applyNumberFormat="1"/>
    <xf numFmtId="49" fontId="0" fillId="0" borderId="0" xfId="0" applyNumberFormat="1" applyAlignment="1">
      <alignment horizontal="center"/>
    </xf>
    <xf numFmtId="166" fontId="0" fillId="0" borderId="0" xfId="0" applyNumberFormat="1"/>
    <xf numFmtId="0" fontId="0" fillId="0" borderId="0" xfId="0" applyAlignment="1">
      <alignment horizontal="center"/>
    </xf>
    <xf numFmtId="167" fontId="0" fillId="0" borderId="0" xfId="0" applyNumberFormat="1"/>
    <xf numFmtId="168" fontId="0" fillId="0" borderId="0" xfId="0" applyNumberFormat="1"/>
    <xf numFmtId="0" fontId="0" fillId="0" borderId="0" xfId="0" applyAlignment="1">
      <alignment horizontal="left"/>
    </xf>
    <xf numFmtId="1" fontId="0" fillId="0" borderId="0" xfId="0" applyNumberFormat="1" applyAlignment="1">
      <alignment horizontal="left"/>
    </xf>
    <xf numFmtId="0" fontId="2" fillId="0" borderId="0" xfId="0" applyFont="1"/>
    <xf numFmtId="1" fontId="0" fillId="3" borderId="0" xfId="0" applyNumberFormat="1" applyFill="1"/>
    <xf numFmtId="0" fontId="0" fillId="2" borderId="0" xfId="0" applyFill="1"/>
    <xf numFmtId="0" fontId="0" fillId="0" borderId="0" xfId="0" applyFill="1"/>
    <xf numFmtId="0" fontId="2" fillId="4" borderId="0" xfId="0" applyFont="1" applyFill="1"/>
    <xf numFmtId="0" fontId="0" fillId="4" borderId="0" xfId="0" applyFill="1"/>
    <xf numFmtId="164" fontId="0" fillId="4" borderId="0" xfId="0" applyNumberFormat="1" applyFill="1"/>
    <xf numFmtId="0" fontId="2" fillId="0" borderId="0" xfId="0" applyFont="1" applyFill="1"/>
    <xf numFmtId="165" fontId="0" fillId="5" borderId="0" xfId="0" applyNumberFormat="1" applyFill="1"/>
    <xf numFmtId="0" fontId="0" fillId="5" borderId="0" xfId="0" applyFill="1"/>
    <xf numFmtId="164" fontId="0" fillId="5" borderId="0" xfId="0" applyNumberFormat="1" applyFill="1"/>
    <xf numFmtId="164" fontId="4" fillId="0" borderId="0" xfId="0" applyNumberFormat="1" applyFont="1"/>
    <xf numFmtId="169" fontId="0" fillId="0" borderId="0" xfId="0" applyNumberFormat="1" applyAlignment="1">
      <alignment horizontal="left"/>
    </xf>
    <xf numFmtId="0" fontId="0" fillId="7" borderId="0" xfId="0" applyFill="1"/>
    <xf numFmtId="0" fontId="2" fillId="7" borderId="0" xfId="0" applyFont="1" applyFill="1"/>
    <xf numFmtId="0" fontId="1" fillId="2" borderId="0" xfId="0" applyFont="1" applyFill="1"/>
    <xf numFmtId="0" fontId="1" fillId="0" borderId="0" xfId="0" applyFont="1"/>
    <xf numFmtId="0" fontId="1" fillId="0" borderId="0" xfId="0" applyFont="1" applyFill="1"/>
    <xf numFmtId="164" fontId="1" fillId="5" borderId="0" xfId="0" applyNumberFormat="1" applyFont="1" applyFill="1"/>
    <xf numFmtId="0" fontId="5" fillId="0" borderId="0" xfId="1" applyAlignment="1" applyProtection="1"/>
    <xf numFmtId="0" fontId="1" fillId="8" borderId="0" xfId="0" applyFont="1" applyFill="1"/>
    <xf numFmtId="0" fontId="0" fillId="8" borderId="0" xfId="0" applyFill="1"/>
    <xf numFmtId="0" fontId="0" fillId="0" borderId="0" xfId="0" applyProtection="1">
      <protection locked="0"/>
    </xf>
    <xf numFmtId="0" fontId="0" fillId="2" borderId="0" xfId="0" applyFill="1" applyProtection="1">
      <protection locked="0"/>
    </xf>
    <xf numFmtId="1" fontId="0" fillId="2" borderId="0" xfId="0" applyNumberFormat="1" applyFill="1" applyProtection="1">
      <protection locked="0"/>
    </xf>
    <xf numFmtId="1" fontId="0" fillId="3" borderId="0" xfId="0" applyNumberFormat="1" applyFill="1" applyProtection="1">
      <protection locked="0"/>
    </xf>
    <xf numFmtId="3" fontId="0" fillId="0" borderId="0" xfId="0" applyNumberFormat="1" applyProtection="1">
      <protection locked="0"/>
    </xf>
    <xf numFmtId="0" fontId="2" fillId="0" borderId="0" xfId="0" applyFont="1" applyProtection="1">
      <protection locked="0"/>
    </xf>
    <xf numFmtId="0" fontId="1" fillId="0" borderId="0" xfId="0" applyFont="1" applyProtection="1">
      <protection locked="0"/>
    </xf>
    <xf numFmtId="1" fontId="0" fillId="0" borderId="0" xfId="0" applyNumberFormat="1" applyProtection="1">
      <protection locked="0"/>
    </xf>
    <xf numFmtId="0" fontId="0" fillId="0" borderId="0" xfId="0" applyNumberFormat="1" applyProtection="1">
      <protection locked="0"/>
    </xf>
    <xf numFmtId="0" fontId="0" fillId="2" borderId="0" xfId="0" applyFill="1" applyAlignment="1" applyProtection="1">
      <alignment horizontal="left"/>
      <protection locked="0"/>
    </xf>
    <xf numFmtId="0" fontId="6" fillId="0" borderId="0" xfId="0" applyFont="1" applyProtection="1"/>
    <xf numFmtId="164" fontId="4" fillId="0" borderId="0" xfId="0" applyNumberFormat="1" applyFont="1" applyAlignment="1">
      <alignment horizontal="right"/>
    </xf>
    <xf numFmtId="0" fontId="4" fillId="0" borderId="0" xfId="0" applyFont="1" applyAlignment="1">
      <alignment horizontal="right"/>
    </xf>
    <xf numFmtId="0" fontId="0" fillId="0" borderId="0" xfId="0" applyAlignment="1" applyProtection="1">
      <alignment horizontal="right"/>
      <protection locked="0"/>
    </xf>
    <xf numFmtId="164" fontId="3" fillId="6" borderId="0" xfId="0" applyNumberFormat="1" applyFont="1" applyFill="1"/>
    <xf numFmtId="1" fontId="0" fillId="0" borderId="0" xfId="0" applyNumberFormat="1" applyFill="1" applyProtection="1">
      <protection locked="0"/>
    </xf>
    <xf numFmtId="3" fontId="0" fillId="0" borderId="0" xfId="0" applyNumberFormat="1" applyFill="1" applyProtection="1">
      <protection locked="0"/>
    </xf>
    <xf numFmtId="164" fontId="1" fillId="0" borderId="0" xfId="0" applyNumberFormat="1" applyFont="1" applyFill="1" applyProtection="1">
      <protection locked="0"/>
    </xf>
    <xf numFmtId="164" fontId="0" fillId="0" borderId="0" xfId="0" applyNumberFormat="1" applyFill="1" applyProtection="1">
      <protection locked="0"/>
    </xf>
    <xf numFmtId="164" fontId="0" fillId="0" borderId="0" xfId="0" applyNumberFormat="1" applyFill="1" applyAlignment="1" applyProtection="1">
      <alignment horizontal="right"/>
      <protection locked="0"/>
    </xf>
    <xf numFmtId="0" fontId="0" fillId="8" borderId="0" xfId="0" applyFill="1" applyAlignment="1">
      <alignment horizontal="center"/>
    </xf>
    <xf numFmtId="49" fontId="0" fillId="0" borderId="0" xfId="0" applyNumberFormat="1" applyAlignment="1">
      <alignment wrapText="1"/>
    </xf>
    <xf numFmtId="0" fontId="7" fillId="0" borderId="0" xfId="0" applyFont="1"/>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142874</xdr:rowOff>
    </xdr:from>
    <xdr:ext cx="5197475" cy="21297901"/>
    <xdr:sp macro="" textlink="">
      <xdr:nvSpPr>
        <xdr:cNvPr id="2" name="TextBox 1"/>
        <xdr:cNvSpPr txBox="1"/>
      </xdr:nvSpPr>
      <xdr:spPr>
        <a:xfrm>
          <a:off x="247650" y="142874"/>
          <a:ext cx="5197475" cy="21297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This spreadsheet will help you plan for basic recipes and bulk storage.  It is designed to print on one sheet of paper so that you can take it with you to a grocery store, and keep accounting copies in your food storage room.</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spreadsheet is prefilled with an example inventory that will feed a family of 5 (plus one extra person for charity) for one month.  This will make it easier to see how to use the spreadsheet.  Enter your own recipes and items as you see fit.</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 This spreadsheet is intended to plan for monthly intervals of food storage, which can be changed in cell F29 (the cell below the Red Highlighted column heading of “Months”).  Change the number now to see how the entire spreadsheet updates.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“Shortage” columns will show red numbers if your actual inventory is too low.  A black number means you have extra items beyond your goal.  A Red zero results from rounding (technically it means you need 1 extra inventoried item, but zero is a practical result).</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GOAL vs. INVENTORY</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A key concept is the understanding of your total food storage goal, and your actual inventory of food.</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Let’s say you want to have enough food in storage to feed your family for 6 months.  6 months is your </a:t>
          </a:r>
          <a:r>
            <a:rPr lang="en-US" sz="1100" i="1">
              <a:solidFill>
                <a:schemeClr val="tx1"/>
              </a:solidFill>
              <a:effectLst/>
              <a:latin typeface="+mn-lt"/>
              <a:ea typeface="+mn-ea"/>
              <a:cs typeface="+mn-cs"/>
            </a:rPr>
            <a:t>Goal</a:t>
          </a:r>
          <a:r>
            <a:rPr lang="en-US" sz="1100">
              <a:solidFill>
                <a:schemeClr val="tx1"/>
              </a:solidFill>
              <a:effectLst/>
              <a:latin typeface="+mn-lt"/>
              <a:ea typeface="+mn-ea"/>
              <a:cs typeface="+mn-cs"/>
            </a:rPr>
            <a:t>.  You use the “Goal” columns to show the quantity of each food item you want to have in storage.</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inventory is the actual boxes, cans, and buckets of food you have in your storage room.  Ideally, your goal and inventory columns will be the same.  Realistically, your inventory will change as you eat, throw away, and add to your storage room.</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CALORIES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To start your own spreadsheet, you should first decide how many people you will feed, and how many calories each person needs.  It is best to overestimate the number of calories needed.  (And don’t use the 2,000 calorie guidelines you see on food labels.  For example, I am a male who needs around 2,750 calories to maintain my weight.  I overestimate this amount to 3,000 just to play it safe.)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There are two sections for calorie input.  One is the “Goal Calories” and one is for “Inventoried Calories”.  Both of these numbers will likely be the same.  The Goal section will be ideal circumstances, but the Inventoried calories may need to be modified under adverse conditions, or to design a weight loss scenario.</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You will notice that the projected weight loss/gain will be updated immediately after changes are made to the spreadsheet.  Go and change the number of months from 1 to 2 right now.  You will see how simply changing the number of months you are planning your food storage will show dramatic weight changes for each person.</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GOAL</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Once you have the number of people and calorie needs entered into the spreadsheet, start entering individual food items that you would like to eat.  You need to calculate how many calories are in an individual packaged item.  Usually this involves multiplying the number of servings times the calories per serving.  Choose items that you eat on a regular basis.  Just go through your existing pantry/cabinets in your kitchen, and if you eat it daily/weekly/monthly, and you want to keep eating it during an emergency, put it into the spreadsheet.</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Once you have the things you want to eat, start experimenting with the goal quantities.  Start entering numbers for all your food items until you meet the number of calories necessary to maintain your Goal calories/weight.</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It is best to use Row 29 F through N for your quantity amounts.  This way changing the number of months will automatically update your Goal numbers.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Once you have a month of goal supplies, you can modify F29 to see how many food items you need for your inventory goal.</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RECIPE INGREDIENTS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recipes and ingredients section of this spreadsheet will give you an accurate idea for the amounts of an ingredient you need for your recipes over a given number of months.  Even if your specific ingredient is not listed, you will get a good idea how much you will need by playing with the numbers and substituting like/similar ingredients.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a:t>
          </a:r>
          <a:r>
            <a:rPr lang="en-US" sz="1100" b="1" i="1">
              <a:solidFill>
                <a:schemeClr val="tx1"/>
              </a:solidFill>
              <a:effectLst/>
              <a:latin typeface="+mn-lt"/>
              <a:ea typeface="+mn-ea"/>
              <a:cs typeface="+mn-cs"/>
            </a:rPr>
            <a:t>ingredients</a:t>
          </a:r>
          <a:r>
            <a:rPr lang="en-US" sz="1100">
              <a:solidFill>
                <a:schemeClr val="tx1"/>
              </a:solidFill>
              <a:effectLst/>
              <a:latin typeface="+mn-lt"/>
              <a:ea typeface="+mn-ea"/>
              <a:cs typeface="+mn-cs"/>
            </a:rPr>
            <a:t> for baking recipes cannot be changed, but you can enter new recipes and amounts of each ingredient.  If an ingredient you need for a recipe is not on the spreadsheet, you can add the ingredient in the bulk section.  However, with some creativity, you can “substitute” some ingredients with those listed.  For example, you can make a mental substitution for ginger instead of cinnamon, and still use the calculated units needed for your inventory.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No Bake cookie recipe is an example where the main </a:t>
          </a:r>
          <a:r>
            <a:rPr lang="en-US" sz="1100" i="1">
              <a:solidFill>
                <a:schemeClr val="tx1"/>
              </a:solidFill>
              <a:effectLst/>
              <a:latin typeface="+mn-lt"/>
              <a:ea typeface="+mn-ea"/>
              <a:cs typeface="+mn-cs"/>
            </a:rPr>
            <a:t>ingredient</a:t>
          </a:r>
          <a:r>
            <a:rPr lang="en-US" sz="1100">
              <a:solidFill>
                <a:schemeClr val="tx1"/>
              </a:solidFill>
              <a:effectLst/>
              <a:latin typeface="+mn-lt"/>
              <a:ea typeface="+mn-ea"/>
              <a:cs typeface="+mn-cs"/>
            </a:rPr>
            <a:t> of oats was not included in the recipe.  You can use this spreadsheet to calculate how many cups/pounds of oats are needed.  The instructions to do so are not necessarily straight forward, but the math is simple.  You will find the formula in Cell C41.  Deriving this formula is described in the next paragraph.   You can extrapolate this to use with other ingredients.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Each No-Bake recipe requires 3.5 cups of oats.  You decide to stock a canister which holds 42oz of oats.  According to the nutrition facts label, a serving size is .5 cups, and there are about 30 servings per container.  30 servings times .5 cups = 15 cups per container.  If you want to store 4 batches in your food storage inventory you need (3.5cups per recipe * 4 batches) / 15 cups per container = .93 containers, rounded up to one container needed in your pantry.  This is the basis of the formula in C41.</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When you change F29, you will notice that the goal amount of oats in C41 changes!  This is a key feature when changing the number of goal months for your storage.</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 AUTO UPDATE OF GOAL QUANTITIES</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An important concept is the use of cells G29 through N29 to automatically update goal quantities to the number of months you will be storing food.  C41, in the above example, updates so you have enough ingredients to make a batch of No Bake cookies one day a week.  Cell T57 updates so you have one can of vegetables every day.</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You don’t have to have the goal quantities update according to the number months of storage.  You can simply type a fixed number as shown in cell T64 for olive inventory.  However, the more cells that have fixed quantities, the more your Goal Calories/weight loss will be impacted when you change the F29 number of months.</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ROUNDING and ACCURACY</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(Inventory amounts for goals are calculated using 365 in a year, which means 52.14 weeks a year, 4.35 weeks a month, and 30.42 days a month.  This will result in some rounding that will be accurate, but not necessarily intuitive if you are trying to do mental calculations of 7 days a week in your head vs. the decimal precision of the G29toN29 cells.)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reason for not allowing you to change ingredients stems from the difficulty in modifying the formulas and Bulk units needed to calculate your inventory numbers.  You can always supplement ingredients as shown with the example of oats.  It was decided to limit the flexibility of new ingredients to preserve the accuracy of the spreadsheet.</a:t>
          </a:r>
        </a:p>
        <a:p>
          <a:r>
            <a:rPr lang="en-US" sz="1100">
              <a:solidFill>
                <a:schemeClr val="tx1"/>
              </a:solidFill>
              <a:effectLst/>
              <a:latin typeface="+mn-lt"/>
              <a:ea typeface="+mn-ea"/>
              <a:cs typeface="+mn-cs"/>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pport@KingdomSoftware.com" TargetMode="External"/><Relationship Id="rId1" Type="http://schemas.openxmlformats.org/officeDocument/2006/relationships/hyperlink" Target="http://www.kingdomsoftwar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tabSelected="1" zoomScaleNormal="100" workbookViewId="0">
      <selection activeCell="A33" sqref="A33"/>
    </sheetView>
  </sheetViews>
  <sheetFormatPr defaultRowHeight="12.75" x14ac:dyDescent="0.2"/>
  <cols>
    <col min="1" max="1" width="17.85546875" customWidth="1"/>
    <col min="3" max="3" width="10.140625" bestFit="1" customWidth="1"/>
    <col min="4" max="4" width="10.85546875" customWidth="1"/>
    <col min="5" max="5" width="10" customWidth="1"/>
    <col min="6" max="8" width="9.28515625" bestFit="1" customWidth="1"/>
    <col min="9" max="9" width="9.28515625" customWidth="1"/>
    <col min="10" max="11" width="9.28515625" bestFit="1" customWidth="1"/>
    <col min="12" max="14" width="9.140625" style="1"/>
  </cols>
  <sheetData>
    <row r="1" spans="1:24" x14ac:dyDescent="0.2">
      <c r="A1" s="29" t="s">
        <v>158</v>
      </c>
      <c r="B1" t="s">
        <v>2</v>
      </c>
      <c r="C1" s="48" t="s">
        <v>0</v>
      </c>
      <c r="D1" s="48" t="s">
        <v>1</v>
      </c>
      <c r="E1" s="48" t="s">
        <v>21</v>
      </c>
      <c r="F1" s="48" t="s">
        <v>29</v>
      </c>
      <c r="G1" s="48" t="s">
        <v>31</v>
      </c>
      <c r="H1" s="48" t="s">
        <v>30</v>
      </c>
      <c r="I1" s="48" t="s">
        <v>103</v>
      </c>
      <c r="J1" s="48" t="s">
        <v>176</v>
      </c>
      <c r="K1" s="48"/>
      <c r="L1" s="46" t="s">
        <v>3</v>
      </c>
      <c r="M1" s="46" t="s">
        <v>7</v>
      </c>
      <c r="N1" s="46" t="s">
        <v>61</v>
      </c>
      <c r="O1" s="47" t="s">
        <v>57</v>
      </c>
      <c r="P1" s="47" t="s">
        <v>55</v>
      </c>
      <c r="Q1" s="24" t="s">
        <v>138</v>
      </c>
      <c r="T1" s="45" t="s">
        <v>59</v>
      </c>
      <c r="V1" s="29" t="s">
        <v>181</v>
      </c>
    </row>
    <row r="2" spans="1:24" x14ac:dyDescent="0.2">
      <c r="A2" t="s">
        <v>22</v>
      </c>
      <c r="B2">
        <v>0</v>
      </c>
      <c r="C2" s="35"/>
      <c r="D2" s="35"/>
      <c r="E2" s="35">
        <v>2</v>
      </c>
      <c r="F2" s="35">
        <v>2</v>
      </c>
      <c r="G2" s="35">
        <v>1.5</v>
      </c>
      <c r="H2" s="35"/>
      <c r="I2" s="35"/>
      <c r="J2" s="35">
        <v>3</v>
      </c>
      <c r="K2" s="35"/>
      <c r="L2" s="1">
        <f t="shared" ref="L2:L20" si="0">C$24*C2 + D$24*D2 + E$24*E2 + F$24*F2 + G$24*G2 + H$24*H2 + I$24*I2 + J$24*J2 + K$24*K2</f>
        <v>89.077380952380963</v>
      </c>
      <c r="M2" s="1">
        <f>N2*22/16</f>
        <v>0.94397995228920095</v>
      </c>
      <c r="N2" s="1">
        <f t="shared" ref="N2:N20" si="1">L2/T2</f>
        <v>0.68653087439214611</v>
      </c>
      <c r="O2" s="5">
        <f t="shared" ref="O2:O20" si="2">P2-N2</f>
        <v>0.31346912560785389</v>
      </c>
      <c r="P2" s="35">
        <v>1</v>
      </c>
      <c r="Q2" t="s">
        <v>110</v>
      </c>
      <c r="T2" s="45">
        <v>129.75</v>
      </c>
    </row>
    <row r="3" spans="1:24" x14ac:dyDescent="0.2">
      <c r="A3" t="s">
        <v>14</v>
      </c>
      <c r="B3">
        <v>0</v>
      </c>
      <c r="C3" s="35"/>
      <c r="D3" s="35">
        <v>1</v>
      </c>
      <c r="E3" s="35"/>
      <c r="F3" s="35"/>
      <c r="G3" s="35"/>
      <c r="H3" s="35">
        <v>1</v>
      </c>
      <c r="I3" s="35"/>
      <c r="J3" s="35"/>
      <c r="K3" s="35"/>
      <c r="L3" s="1">
        <f t="shared" si="0"/>
        <v>8.6904761904761916</v>
      </c>
      <c r="M3" s="1">
        <f>N3*1</f>
        <v>7.6568072162785827E-2</v>
      </c>
      <c r="N3" s="1">
        <f t="shared" si="1"/>
        <v>7.6568072162785827E-2</v>
      </c>
      <c r="O3" s="5">
        <f t="shared" si="2"/>
        <v>0.92343192783721417</v>
      </c>
      <c r="P3" s="35">
        <v>1</v>
      </c>
      <c r="Q3" t="s">
        <v>90</v>
      </c>
      <c r="T3" s="45">
        <v>113.5</v>
      </c>
      <c r="V3" s="27" t="s">
        <v>139</v>
      </c>
      <c r="W3" s="26"/>
      <c r="X3" s="26"/>
    </row>
    <row r="4" spans="1:24" x14ac:dyDescent="0.2">
      <c r="A4" t="s">
        <v>17</v>
      </c>
      <c r="B4">
        <v>1680</v>
      </c>
      <c r="C4" s="35"/>
      <c r="D4" s="35">
        <v>1</v>
      </c>
      <c r="E4" s="35"/>
      <c r="F4" s="35"/>
      <c r="G4" s="35"/>
      <c r="H4" s="35"/>
      <c r="I4" s="35"/>
      <c r="J4" s="35"/>
      <c r="K4" s="35"/>
      <c r="L4" s="1">
        <f t="shared" si="0"/>
        <v>4.3452380952380958</v>
      </c>
      <c r="M4" s="1">
        <f>N4*12/16</f>
        <v>3.2589285714285721</v>
      </c>
      <c r="N4" s="1">
        <f t="shared" si="1"/>
        <v>4.3452380952380958</v>
      </c>
      <c r="O4" s="5">
        <f t="shared" si="2"/>
        <v>-0.34523809523809579</v>
      </c>
      <c r="P4" s="35">
        <v>4</v>
      </c>
      <c r="Q4" t="s">
        <v>28</v>
      </c>
      <c r="T4" s="45">
        <v>1</v>
      </c>
      <c r="V4" s="27" t="s">
        <v>140</v>
      </c>
      <c r="W4" s="26"/>
      <c r="X4" s="26"/>
    </row>
    <row r="5" spans="1:24" x14ac:dyDescent="0.2">
      <c r="A5" t="s">
        <v>35</v>
      </c>
      <c r="B5">
        <v>6</v>
      </c>
      <c r="C5" s="35"/>
      <c r="D5" s="35"/>
      <c r="E5" s="35"/>
      <c r="F5" s="35"/>
      <c r="G5" s="35">
        <v>2</v>
      </c>
      <c r="H5" s="35"/>
      <c r="I5" s="35"/>
      <c r="J5" s="35"/>
      <c r="K5" s="35"/>
      <c r="L5" s="1">
        <f t="shared" si="0"/>
        <v>8.6904761904761916</v>
      </c>
      <c r="M5" s="1">
        <f>N5*6/16</f>
        <v>8.4210040605389447E-2</v>
      </c>
      <c r="N5" s="1">
        <f t="shared" si="1"/>
        <v>0.22456010828103853</v>
      </c>
      <c r="O5" s="5">
        <f t="shared" si="2"/>
        <v>0.77543989171896144</v>
      </c>
      <c r="P5" s="35">
        <v>1</v>
      </c>
      <c r="Q5" t="s">
        <v>78</v>
      </c>
      <c r="T5" s="45">
        <v>38.700000000000003</v>
      </c>
      <c r="V5" s="28" t="s">
        <v>141</v>
      </c>
      <c r="W5" s="15"/>
      <c r="X5" s="15"/>
    </row>
    <row r="6" spans="1:24" x14ac:dyDescent="0.2">
      <c r="A6" t="s">
        <v>36</v>
      </c>
      <c r="B6">
        <v>21</v>
      </c>
      <c r="C6" s="35"/>
      <c r="D6" s="35"/>
      <c r="E6" s="35"/>
      <c r="F6" s="35"/>
      <c r="G6" s="35"/>
      <c r="H6" s="35">
        <v>8</v>
      </c>
      <c r="I6" s="35">
        <v>6</v>
      </c>
      <c r="J6" s="35"/>
      <c r="K6" s="35"/>
      <c r="L6" s="1">
        <f t="shared" si="0"/>
        <v>60.833333333333343</v>
      </c>
      <c r="M6" s="1">
        <f>N6*0.5</f>
        <v>0.71283493477072113</v>
      </c>
      <c r="N6" s="1">
        <f t="shared" si="1"/>
        <v>1.4256698695414423</v>
      </c>
      <c r="O6" s="5">
        <f t="shared" si="2"/>
        <v>-0.42566986954144226</v>
      </c>
      <c r="P6" s="35">
        <v>1</v>
      </c>
      <c r="Q6" t="s">
        <v>37</v>
      </c>
      <c r="T6" s="45">
        <v>42.67</v>
      </c>
      <c r="V6" s="28" t="s">
        <v>142</v>
      </c>
      <c r="W6" s="15"/>
      <c r="X6" s="15"/>
    </row>
    <row r="7" spans="1:24" x14ac:dyDescent="0.2">
      <c r="A7" t="s">
        <v>42</v>
      </c>
      <c r="B7">
        <v>400</v>
      </c>
      <c r="C7" s="35"/>
      <c r="D7" s="35"/>
      <c r="E7" s="35">
        <v>0.75</v>
      </c>
      <c r="F7" s="35"/>
      <c r="G7" s="35"/>
      <c r="H7" s="35"/>
      <c r="I7" s="35"/>
      <c r="J7" s="35"/>
      <c r="K7" s="35"/>
      <c r="L7" s="1">
        <f t="shared" si="0"/>
        <v>3.2589285714285721</v>
      </c>
      <c r="M7" s="1">
        <f>N7*5</f>
        <v>0.85761278195488733</v>
      </c>
      <c r="N7" s="1">
        <f t="shared" si="1"/>
        <v>0.17152255639097747</v>
      </c>
      <c r="O7" s="5">
        <f t="shared" si="2"/>
        <v>0.82847744360902253</v>
      </c>
      <c r="P7" s="35">
        <v>1</v>
      </c>
      <c r="Q7" t="s">
        <v>81</v>
      </c>
      <c r="T7" s="45">
        <v>19</v>
      </c>
      <c r="V7" s="28" t="s">
        <v>143</v>
      </c>
      <c r="W7" s="15"/>
      <c r="X7" s="15"/>
    </row>
    <row r="8" spans="1:24" x14ac:dyDescent="0.2">
      <c r="A8" t="s">
        <v>20</v>
      </c>
      <c r="B8">
        <v>15</v>
      </c>
      <c r="C8" s="35">
        <v>1</v>
      </c>
      <c r="D8" s="35"/>
      <c r="E8" s="35"/>
      <c r="F8" s="35"/>
      <c r="G8" s="35"/>
      <c r="H8" s="35"/>
      <c r="I8" s="35"/>
      <c r="J8" s="35"/>
      <c r="K8" s="35"/>
      <c r="L8" s="1">
        <f t="shared" si="0"/>
        <v>60.833333333333343</v>
      </c>
      <c r="M8" s="1">
        <f>N8*4</f>
        <v>1.1477987421383649</v>
      </c>
      <c r="N8" s="1">
        <f t="shared" si="1"/>
        <v>0.28694968553459121</v>
      </c>
      <c r="O8" s="21"/>
      <c r="P8" s="22"/>
      <c r="Q8" t="s">
        <v>123</v>
      </c>
      <c r="T8" s="45">
        <v>212</v>
      </c>
      <c r="V8" s="28" t="s">
        <v>144</v>
      </c>
      <c r="W8" s="15"/>
      <c r="X8" s="15"/>
    </row>
    <row r="9" spans="1:24" x14ac:dyDescent="0.2">
      <c r="A9" t="s">
        <v>16</v>
      </c>
      <c r="B9">
        <v>75</v>
      </c>
      <c r="C9" s="35"/>
      <c r="D9" s="35">
        <v>2</v>
      </c>
      <c r="E9" s="35">
        <v>1</v>
      </c>
      <c r="F9" s="35">
        <v>1</v>
      </c>
      <c r="G9" s="35">
        <v>2</v>
      </c>
      <c r="H9" s="35">
        <v>3</v>
      </c>
      <c r="I9" s="35"/>
      <c r="J9" s="35">
        <v>1</v>
      </c>
      <c r="K9" s="35"/>
      <c r="L9" s="1">
        <f t="shared" si="0"/>
        <v>69.523809523809547</v>
      </c>
      <c r="M9" s="1">
        <f>N9*1.375</f>
        <v>1.2255799755799759</v>
      </c>
      <c r="N9" s="1">
        <f t="shared" si="1"/>
        <v>0.89133089133089161</v>
      </c>
      <c r="O9" s="5">
        <f t="shared" si="2"/>
        <v>0.10866910866910839</v>
      </c>
      <c r="P9" s="35">
        <v>1</v>
      </c>
      <c r="Q9" t="s">
        <v>121</v>
      </c>
      <c r="T9" s="45">
        <v>78</v>
      </c>
      <c r="V9" s="33" t="s">
        <v>174</v>
      </c>
      <c r="W9" s="34"/>
      <c r="X9" s="34"/>
    </row>
    <row r="10" spans="1:24" x14ac:dyDescent="0.2">
      <c r="A10" t="s">
        <v>23</v>
      </c>
      <c r="B10">
        <v>400</v>
      </c>
      <c r="C10" s="35">
        <v>3</v>
      </c>
      <c r="D10" s="35">
        <v>2.25</v>
      </c>
      <c r="E10" s="35">
        <v>1.25</v>
      </c>
      <c r="F10" s="35">
        <v>1.25</v>
      </c>
      <c r="G10" s="35">
        <v>1.5</v>
      </c>
      <c r="H10" s="35">
        <v>2</v>
      </c>
      <c r="I10" s="35"/>
      <c r="J10" s="35">
        <v>2</v>
      </c>
      <c r="K10" s="35"/>
      <c r="L10" s="1">
        <f t="shared" si="0"/>
        <v>259.62797619047626</v>
      </c>
      <c r="M10" s="1">
        <f>N10*5</f>
        <v>69.234126984127002</v>
      </c>
      <c r="N10" s="1">
        <f t="shared" si="1"/>
        <v>13.8468253968254</v>
      </c>
      <c r="O10" s="5">
        <f t="shared" si="2"/>
        <v>0.15317460317459997</v>
      </c>
      <c r="P10" s="35">
        <v>14</v>
      </c>
      <c r="Q10" t="s">
        <v>8</v>
      </c>
      <c r="T10" s="45">
        <v>18.75</v>
      </c>
      <c r="V10" s="33" t="s">
        <v>180</v>
      </c>
      <c r="W10" s="34"/>
      <c r="X10" s="34"/>
    </row>
    <row r="11" spans="1:24" x14ac:dyDescent="0.2">
      <c r="A11" t="s">
        <v>24</v>
      </c>
      <c r="B11">
        <v>1440</v>
      </c>
      <c r="C11" s="35">
        <v>6.25E-2</v>
      </c>
      <c r="D11" s="35">
        <v>1</v>
      </c>
      <c r="E11" s="35"/>
      <c r="F11" s="35"/>
      <c r="G11" s="35">
        <v>0.125</v>
      </c>
      <c r="H11" s="35">
        <v>2</v>
      </c>
      <c r="I11" s="35">
        <v>0.5</v>
      </c>
      <c r="J11" s="35"/>
      <c r="K11" s="35"/>
      <c r="L11" s="1">
        <f t="shared" si="0"/>
        <v>19.553571428571434</v>
      </c>
      <c r="M11" s="1">
        <f>N11*1</f>
        <v>9.7767857142857171</v>
      </c>
      <c r="N11" s="1">
        <f t="shared" si="1"/>
        <v>9.7767857142857171</v>
      </c>
      <c r="O11" s="21"/>
      <c r="P11" s="35">
        <v>1</v>
      </c>
      <c r="Q11" t="s">
        <v>52</v>
      </c>
      <c r="T11" s="45">
        <v>2</v>
      </c>
    </row>
    <row r="12" spans="1:24" x14ac:dyDescent="0.2">
      <c r="A12" t="s">
        <v>27</v>
      </c>
      <c r="B12">
        <v>100</v>
      </c>
      <c r="C12" s="35"/>
      <c r="D12" s="35"/>
      <c r="E12" s="35">
        <v>1</v>
      </c>
      <c r="F12" s="35">
        <v>1.25</v>
      </c>
      <c r="G12" s="35">
        <v>0.5</v>
      </c>
      <c r="H12" s="35">
        <v>0.875</v>
      </c>
      <c r="I12" s="35">
        <v>0.5</v>
      </c>
      <c r="J12" s="35">
        <v>1.5</v>
      </c>
      <c r="K12" s="35"/>
      <c r="L12" s="1">
        <f t="shared" si="0"/>
        <v>57.031250000000021</v>
      </c>
      <c r="M12" s="1">
        <f>N12*8</f>
        <v>28.515625000000011</v>
      </c>
      <c r="N12" s="1">
        <f t="shared" si="1"/>
        <v>3.5644531250000013</v>
      </c>
      <c r="O12" s="21"/>
      <c r="P12" s="22"/>
      <c r="Q12" t="s">
        <v>53</v>
      </c>
      <c r="T12" s="45">
        <v>16</v>
      </c>
    </row>
    <row r="13" spans="1:24" x14ac:dyDescent="0.2">
      <c r="A13" t="s">
        <v>34</v>
      </c>
      <c r="B13">
        <v>120</v>
      </c>
      <c r="C13" s="35"/>
      <c r="D13" s="35"/>
      <c r="E13" s="35">
        <v>4</v>
      </c>
      <c r="F13" s="35">
        <v>1</v>
      </c>
      <c r="G13" s="35"/>
      <c r="H13" s="35">
        <v>8</v>
      </c>
      <c r="I13" s="35"/>
      <c r="J13" s="35">
        <v>4</v>
      </c>
      <c r="K13" s="35"/>
      <c r="L13" s="1">
        <f t="shared" si="0"/>
        <v>99.940476190476204</v>
      </c>
      <c r="M13" s="1">
        <f>N13*3</f>
        <v>3.1231398809523814</v>
      </c>
      <c r="N13" s="1">
        <f t="shared" si="1"/>
        <v>1.0410466269841272</v>
      </c>
      <c r="O13" s="5">
        <f t="shared" si="2"/>
        <v>-4.1046626984127199E-2</v>
      </c>
      <c r="P13" s="35">
        <v>1</v>
      </c>
      <c r="Q13" t="s">
        <v>77</v>
      </c>
      <c r="T13" s="45">
        <v>96</v>
      </c>
      <c r="V13" s="29" t="s">
        <v>147</v>
      </c>
    </row>
    <row r="14" spans="1:24" x14ac:dyDescent="0.2">
      <c r="A14" t="s">
        <v>13</v>
      </c>
      <c r="B14">
        <v>0</v>
      </c>
      <c r="C14" s="35">
        <v>1.5</v>
      </c>
      <c r="D14" s="35">
        <v>1</v>
      </c>
      <c r="E14" s="35">
        <v>0.5</v>
      </c>
      <c r="F14" s="35">
        <v>0.5</v>
      </c>
      <c r="G14" s="35">
        <v>0.25</v>
      </c>
      <c r="H14" s="35"/>
      <c r="I14" s="35">
        <v>0.5</v>
      </c>
      <c r="J14" s="35">
        <v>0.25</v>
      </c>
      <c r="K14" s="35"/>
      <c r="L14" s="1">
        <f t="shared" si="0"/>
        <v>117.3214285714286</v>
      </c>
      <c r="M14" s="1">
        <f>N14*26/16</f>
        <v>1.5531350014547574</v>
      </c>
      <c r="N14" s="1">
        <f t="shared" si="1"/>
        <v>0.95577538551061991</v>
      </c>
      <c r="O14" s="5">
        <f t="shared" si="2"/>
        <v>4.4224614489380087E-2</v>
      </c>
      <c r="P14" s="35">
        <v>1</v>
      </c>
      <c r="Q14" t="s">
        <v>18</v>
      </c>
      <c r="T14" s="45">
        <v>122.75</v>
      </c>
      <c r="V14" s="29" t="s">
        <v>148</v>
      </c>
    </row>
    <row r="15" spans="1:24" x14ac:dyDescent="0.2">
      <c r="A15" t="s">
        <v>32</v>
      </c>
      <c r="B15">
        <v>1760</v>
      </c>
      <c r="C15" s="35"/>
      <c r="D15" s="35"/>
      <c r="E15" s="35"/>
      <c r="F15" s="35"/>
      <c r="G15" s="35">
        <v>0.25</v>
      </c>
      <c r="H15" s="35"/>
      <c r="I15" s="35"/>
      <c r="J15" s="35"/>
      <c r="K15" s="35"/>
      <c r="L15" s="1">
        <f t="shared" si="0"/>
        <v>1.0863095238095239</v>
      </c>
      <c r="M15" s="1">
        <f>N15*3</f>
        <v>0.46144121365360313</v>
      </c>
      <c r="N15" s="1">
        <f t="shared" si="1"/>
        <v>0.15381373788453437</v>
      </c>
      <c r="O15" s="21">
        <f t="shared" si="2"/>
        <v>0.84618626211546566</v>
      </c>
      <c r="P15" s="35">
        <v>1</v>
      </c>
      <c r="Q15" t="s">
        <v>38</v>
      </c>
      <c r="T15" s="45">
        <v>7.0625</v>
      </c>
      <c r="V15" s="29" t="s">
        <v>149</v>
      </c>
    </row>
    <row r="16" spans="1:24" x14ac:dyDescent="0.2">
      <c r="A16" t="s">
        <v>25</v>
      </c>
      <c r="B16">
        <v>720</v>
      </c>
      <c r="C16" s="35"/>
      <c r="D16" s="35">
        <v>0.75</v>
      </c>
      <c r="E16" s="35"/>
      <c r="F16" s="35">
        <v>0.1875</v>
      </c>
      <c r="G16" s="35">
        <v>1</v>
      </c>
      <c r="H16" s="35"/>
      <c r="I16" s="35"/>
      <c r="J16" s="35"/>
      <c r="K16" s="35"/>
      <c r="L16" s="1">
        <f t="shared" si="0"/>
        <v>13.307291666666668</v>
      </c>
      <c r="M16" s="1">
        <f>N16*2</f>
        <v>5.62774933726919</v>
      </c>
      <c r="N16" s="1">
        <f t="shared" si="1"/>
        <v>2.813874668634595</v>
      </c>
      <c r="O16" s="5">
        <f t="shared" si="2"/>
        <v>0.18612533136540499</v>
      </c>
      <c r="P16" s="35">
        <v>3</v>
      </c>
      <c r="Q16" t="s">
        <v>19</v>
      </c>
      <c r="T16" s="45">
        <v>4.7291699999999999</v>
      </c>
      <c r="V16" s="29" t="s">
        <v>150</v>
      </c>
    </row>
    <row r="17" spans="1:22" x14ac:dyDescent="0.2">
      <c r="A17" t="s">
        <v>39</v>
      </c>
      <c r="B17">
        <v>480</v>
      </c>
      <c r="C17" s="35"/>
      <c r="D17" s="35"/>
      <c r="E17" s="35"/>
      <c r="F17" s="35"/>
      <c r="G17" s="35"/>
      <c r="H17" s="35">
        <v>4</v>
      </c>
      <c r="I17" s="35"/>
      <c r="J17" s="35"/>
      <c r="K17" s="35"/>
      <c r="L17" s="1">
        <f t="shared" si="0"/>
        <v>17.380952380952383</v>
      </c>
      <c r="M17" s="1">
        <f>N17*2</f>
        <v>4.6349206349206353</v>
      </c>
      <c r="N17" s="1">
        <f t="shared" si="1"/>
        <v>2.3174603174603177</v>
      </c>
      <c r="O17" s="5">
        <f t="shared" si="2"/>
        <v>-0.31746031746031766</v>
      </c>
      <c r="P17" s="35">
        <v>2</v>
      </c>
      <c r="Q17" t="s">
        <v>40</v>
      </c>
      <c r="T17" s="45">
        <v>7.5</v>
      </c>
    </row>
    <row r="18" spans="1:22" x14ac:dyDescent="0.2">
      <c r="A18" t="s">
        <v>26</v>
      </c>
      <c r="B18">
        <v>720</v>
      </c>
      <c r="C18" s="35">
        <v>0.125</v>
      </c>
      <c r="D18" s="35">
        <v>0.75</v>
      </c>
      <c r="E18" s="35">
        <v>0.25</v>
      </c>
      <c r="F18" s="35"/>
      <c r="G18" s="35">
        <v>0.75</v>
      </c>
      <c r="H18" s="35">
        <v>2</v>
      </c>
      <c r="I18" s="35">
        <v>2</v>
      </c>
      <c r="J18" s="35">
        <v>0.1875</v>
      </c>
      <c r="K18" s="35"/>
      <c r="L18" s="1">
        <f t="shared" si="0"/>
        <v>33.404017857142861</v>
      </c>
      <c r="M18" s="1">
        <f>N18*4</f>
        <v>14.126814292646952</v>
      </c>
      <c r="N18" s="1">
        <f t="shared" si="1"/>
        <v>3.5317035731617379</v>
      </c>
      <c r="O18" s="5">
        <f t="shared" si="2"/>
        <v>0.46829642683826211</v>
      </c>
      <c r="P18" s="35">
        <v>4</v>
      </c>
      <c r="Q18" t="s">
        <v>41</v>
      </c>
      <c r="T18" s="45">
        <v>9.4583300000000001</v>
      </c>
    </row>
    <row r="19" spans="1:22" x14ac:dyDescent="0.2">
      <c r="A19" t="s">
        <v>15</v>
      </c>
      <c r="B19">
        <v>8</v>
      </c>
      <c r="C19" s="35"/>
      <c r="D19" s="35">
        <v>2</v>
      </c>
      <c r="E19" s="35"/>
      <c r="F19" s="35"/>
      <c r="G19" s="35">
        <v>1</v>
      </c>
      <c r="H19" s="35">
        <v>3</v>
      </c>
      <c r="I19" s="35">
        <v>1</v>
      </c>
      <c r="J19" s="35">
        <v>1</v>
      </c>
      <c r="K19" s="35"/>
      <c r="L19" s="1">
        <f t="shared" si="0"/>
        <v>34.761904761904766</v>
      </c>
      <c r="M19" s="1">
        <f>N19*11/16</f>
        <v>0.36210317460317465</v>
      </c>
      <c r="N19" s="1">
        <f t="shared" si="1"/>
        <v>0.52669552669552677</v>
      </c>
      <c r="O19" s="5">
        <f t="shared" si="2"/>
        <v>0.47330447330447323</v>
      </c>
      <c r="P19" s="35">
        <v>1</v>
      </c>
      <c r="Q19" t="s">
        <v>79</v>
      </c>
      <c r="T19" s="45">
        <v>66</v>
      </c>
      <c r="V19" s="30" t="s">
        <v>145</v>
      </c>
    </row>
    <row r="20" spans="1:22" x14ac:dyDescent="0.2">
      <c r="A20" t="s">
        <v>115</v>
      </c>
      <c r="B20">
        <v>0</v>
      </c>
      <c r="C20" s="35">
        <v>2.5</v>
      </c>
      <c r="D20" s="35"/>
      <c r="E20" s="35"/>
      <c r="F20" s="35"/>
      <c r="G20" s="35"/>
      <c r="H20" s="35"/>
      <c r="I20" s="35"/>
      <c r="J20" s="35"/>
      <c r="K20" s="35"/>
      <c r="L20" s="1">
        <f t="shared" si="0"/>
        <v>152.08333333333337</v>
      </c>
      <c r="M20" s="1">
        <f>N20</f>
        <v>0.79210069444444464</v>
      </c>
      <c r="N20" s="1">
        <f t="shared" si="1"/>
        <v>0.79210069444444464</v>
      </c>
      <c r="O20" s="5">
        <f t="shared" si="2"/>
        <v>0.20789930555555536</v>
      </c>
      <c r="P20" s="35">
        <v>1</v>
      </c>
      <c r="Q20" t="s">
        <v>80</v>
      </c>
      <c r="T20" s="45">
        <v>192</v>
      </c>
      <c r="V20" s="30" t="s">
        <v>146</v>
      </c>
    </row>
    <row r="21" spans="1:22" x14ac:dyDescent="0.2">
      <c r="T21" s="45"/>
      <c r="V21" s="30" t="s">
        <v>151</v>
      </c>
    </row>
    <row r="22" spans="1:22" x14ac:dyDescent="0.2">
      <c r="B22" s="29" t="s">
        <v>89</v>
      </c>
      <c r="C22" s="35"/>
      <c r="D22" s="35"/>
      <c r="E22" s="35"/>
      <c r="F22" s="35"/>
      <c r="G22" s="35"/>
      <c r="H22" s="35"/>
      <c r="I22" s="35" t="s">
        <v>104</v>
      </c>
      <c r="J22" s="35"/>
      <c r="K22" s="35"/>
      <c r="L22" s="31" t="s">
        <v>160</v>
      </c>
      <c r="M22" s="23"/>
      <c r="N22" s="23"/>
      <c r="O22" s="22"/>
      <c r="P22" s="22"/>
      <c r="Q22" s="22"/>
      <c r="R22" s="22"/>
      <c r="S22" s="22"/>
      <c r="T22" s="45"/>
      <c r="V22" s="30" t="s">
        <v>152</v>
      </c>
    </row>
    <row r="23" spans="1:22" x14ac:dyDescent="0.2">
      <c r="A23" t="s">
        <v>6</v>
      </c>
      <c r="C23" s="2">
        <f>$B6*C6 + $B10*C10 + $B2*C2 + $B8*C8 + $B7*C7 + $B11*C11 + $B5*C5 + $B3*C3 + $B9*C9 + $B4*C4 + $B12*C12 + $B13*C13 + $B14*C14 + $B15*C15 + $B16*C16 + $B17*C17 + $B18*C18 + $B19*C19 + $B20*C20</f>
        <v>1395</v>
      </c>
      <c r="D23" s="2">
        <f t="shared" ref="D23:K23" si="3">$B6*D6 + $B10*D10 + $B2*D2 + $B8*D8 + $B7*D7 + $B11*D11 + $B5*D5 + $B3*D3 + $B9*D9 + $B4*D4 + $B12*D12 + $B13*D13 + $B14*D14 + $B15*D15 + $B16*D16 + $B17*D17 + $B18*D18 + $B19*D19 + $B20*D20</f>
        <v>5266</v>
      </c>
      <c r="E23" s="2">
        <f t="shared" si="3"/>
        <v>1635</v>
      </c>
      <c r="F23" s="2">
        <f t="shared" si="3"/>
        <v>955</v>
      </c>
      <c r="G23" s="2">
        <f t="shared" si="3"/>
        <v>2700</v>
      </c>
      <c r="H23" s="2">
        <f t="shared" si="3"/>
        <v>8504.5</v>
      </c>
      <c r="I23" s="2">
        <f t="shared" si="3"/>
        <v>2344</v>
      </c>
      <c r="J23" s="2">
        <f t="shared" si="3"/>
        <v>1648</v>
      </c>
      <c r="K23" s="2">
        <f t="shared" si="3"/>
        <v>0</v>
      </c>
      <c r="L23" s="1">
        <f>L11+L15</f>
        <v>20.63988095238096</v>
      </c>
      <c r="M23" s="1">
        <f>N23*3</f>
        <v>8.7673830594184601</v>
      </c>
      <c r="N23" s="1">
        <f>L23/T23</f>
        <v>2.9224610198061534</v>
      </c>
      <c r="O23" s="21">
        <f>P11/3+P23-N23</f>
        <v>-1.4475347661188378</v>
      </c>
      <c r="P23" s="49">
        <f>P11/T23+P15</f>
        <v>1.1415929203539823</v>
      </c>
      <c r="Q23" s="1" t="s">
        <v>33</v>
      </c>
      <c r="R23" t="s">
        <v>54</v>
      </c>
      <c r="T23" s="45">
        <v>7.0625</v>
      </c>
      <c r="V23" s="30" t="s">
        <v>153</v>
      </c>
    </row>
    <row r="24" spans="1:22" x14ac:dyDescent="0.2">
      <c r="A24" t="s">
        <v>5</v>
      </c>
      <c r="C24" s="38">
        <f>H29*2</f>
        <v>60.833333333333343</v>
      </c>
      <c r="D24" s="38">
        <f>G29*1</f>
        <v>4.3452380952380958</v>
      </c>
      <c r="E24" s="38">
        <f>G29*1</f>
        <v>4.3452380952380958</v>
      </c>
      <c r="F24" s="38">
        <f>H29*1</f>
        <v>30.416666666666671</v>
      </c>
      <c r="G24" s="38">
        <f>I29*1</f>
        <v>4.3452380952380958</v>
      </c>
      <c r="H24" s="38">
        <f>I29*1</f>
        <v>4.3452380952380958</v>
      </c>
      <c r="I24" s="38">
        <f>I29</f>
        <v>4.3452380952380958</v>
      </c>
      <c r="J24" s="38">
        <f>G29</f>
        <v>4.3452380952380958</v>
      </c>
      <c r="K24" s="38">
        <f>G29</f>
        <v>4.3452380952380958</v>
      </c>
      <c r="L24" s="1">
        <f>-O23*T23</f>
        <v>10.223214285714292</v>
      </c>
      <c r="M24" s="1">
        <f>N24*(2 + 12/16)</f>
        <v>2.3428199404761916</v>
      </c>
      <c r="N24" s="1">
        <f>L24/T24</f>
        <v>0.85193452380952428</v>
      </c>
      <c r="O24" s="21">
        <f>P24-N24</f>
        <v>0.14806547619047572</v>
      </c>
      <c r="P24" s="36">
        <v>1</v>
      </c>
      <c r="Q24" s="13" t="s">
        <v>126</v>
      </c>
      <c r="T24" s="45">
        <f>192/16</f>
        <v>12</v>
      </c>
      <c r="V24" s="30" t="s">
        <v>159</v>
      </c>
    </row>
    <row r="25" spans="1:22" x14ac:dyDescent="0.2">
      <c r="A25" t="s">
        <v>4</v>
      </c>
      <c r="C25" s="3">
        <f t="shared" ref="C25:K25" si="4">C23*C24</f>
        <v>84862.500000000015</v>
      </c>
      <c r="D25" s="3">
        <f t="shared" si="4"/>
        <v>22882.023809523813</v>
      </c>
      <c r="E25" s="3">
        <f t="shared" si="4"/>
        <v>7104.4642857142862</v>
      </c>
      <c r="F25" s="3">
        <f t="shared" si="4"/>
        <v>29047.916666666672</v>
      </c>
      <c r="G25" s="3">
        <f t="shared" si="4"/>
        <v>11732.142857142859</v>
      </c>
      <c r="H25" s="3">
        <f t="shared" si="4"/>
        <v>36954.077380952389</v>
      </c>
      <c r="I25" s="3">
        <f t="shared" si="4"/>
        <v>10185.238095238097</v>
      </c>
      <c r="J25" s="3">
        <f t="shared" si="4"/>
        <v>7160.9523809523816</v>
      </c>
      <c r="K25" s="3">
        <f t="shared" si="4"/>
        <v>0</v>
      </c>
      <c r="L25" s="1">
        <f>L12</f>
        <v>57.031250000000021</v>
      </c>
      <c r="M25" s="1">
        <f>N25*4</f>
        <v>3.2999213836477996</v>
      </c>
      <c r="N25" s="1">
        <f>L25/T25 + N8</f>
        <v>0.82498034591194991</v>
      </c>
      <c r="O25" s="21">
        <f>P25-N25</f>
        <v>0.17501965408805009</v>
      </c>
      <c r="P25" s="36">
        <v>1</v>
      </c>
      <c r="Q25" s="1" t="s">
        <v>122</v>
      </c>
      <c r="T25" s="45">
        <v>106</v>
      </c>
    </row>
    <row r="26" spans="1:22" x14ac:dyDescent="0.2">
      <c r="A26" s="20"/>
      <c r="B26" s="16"/>
      <c r="V26" s="32" t="s">
        <v>161</v>
      </c>
    </row>
    <row r="27" spans="1:22" x14ac:dyDescent="0.2">
      <c r="C27" s="6" t="s">
        <v>61</v>
      </c>
      <c r="D27" s="6" t="s">
        <v>58</v>
      </c>
      <c r="G27" s="17" t="s">
        <v>125</v>
      </c>
      <c r="H27" s="18"/>
      <c r="I27" s="18"/>
      <c r="J27" s="18"/>
      <c r="K27" s="18"/>
      <c r="L27" s="19"/>
      <c r="M27" s="19"/>
      <c r="N27" s="19"/>
      <c r="P27" s="29" t="s">
        <v>175</v>
      </c>
      <c r="V27" s="32" t="s">
        <v>162</v>
      </c>
    </row>
    <row r="28" spans="1:22" x14ac:dyDescent="0.2">
      <c r="A28" s="1" t="s">
        <v>4</v>
      </c>
      <c r="C28" s="3">
        <f>SUM(C25:K25)</f>
        <v>209929.31547619053</v>
      </c>
      <c r="D28" s="7">
        <f>P2*B2*T2 + P3*B3*T3 + P4*B4*T4 + P5*B5*T5 + P6*B6*T6 + P7*B7*T7 + P8*B8*T8 + P9*B9*T9 + P10*B10*T10 + P11*B11*T11 + P12*B12*T12 + P13*B13*T13 + P14*B14*T14 + P15*B15*T15 + P16*B16*T16 + P17*B17*T17 + P18*B18*T18 + P19*B19*T19 + P20*B20*T20 +  P25*T25*80 + P24*192*45</f>
        <v>215431.26760000002</v>
      </c>
      <c r="F28" s="26" t="s">
        <v>43</v>
      </c>
      <c r="G28" s="18" t="s">
        <v>51</v>
      </c>
      <c r="H28" s="18" t="s">
        <v>50</v>
      </c>
      <c r="I28" s="18" t="s">
        <v>44</v>
      </c>
      <c r="J28" s="18" t="s">
        <v>45</v>
      </c>
      <c r="K28" s="18" t="s">
        <v>46</v>
      </c>
      <c r="L28" s="19" t="s">
        <v>47</v>
      </c>
      <c r="M28" s="19" t="s">
        <v>48</v>
      </c>
      <c r="N28" s="19" t="s">
        <v>49</v>
      </c>
      <c r="P28" t="s">
        <v>11</v>
      </c>
      <c r="Q28" t="s">
        <v>12</v>
      </c>
      <c r="R28" t="s">
        <v>114</v>
      </c>
    </row>
    <row r="29" spans="1:22" x14ac:dyDescent="0.2">
      <c r="A29" s="1" t="s">
        <v>9</v>
      </c>
      <c r="C29" s="3">
        <f>C28/H29</f>
        <v>6901.7857142857147</v>
      </c>
      <c r="D29" s="3">
        <f>D28/H29</f>
        <v>7082.6718115068488</v>
      </c>
      <c r="F29" s="37">
        <v>1</v>
      </c>
      <c r="G29" s="14">
        <f>F29*(365/12)/7</f>
        <v>4.3452380952380958</v>
      </c>
      <c r="H29" s="14">
        <f>G29*7</f>
        <v>30.416666666666671</v>
      </c>
      <c r="I29" s="14">
        <f>G29*1</f>
        <v>4.3452380952380958</v>
      </c>
      <c r="J29" s="14">
        <f>G29*2</f>
        <v>8.6904761904761916</v>
      </c>
      <c r="K29" s="14">
        <f>G29*3</f>
        <v>13.035714285714288</v>
      </c>
      <c r="L29" s="14">
        <f>G29*4</f>
        <v>17.380952380952383</v>
      </c>
      <c r="M29" s="14">
        <f>G29*5</f>
        <v>21.726190476190478</v>
      </c>
      <c r="N29" s="14">
        <f>G29*6</f>
        <v>26.071428571428577</v>
      </c>
      <c r="P29" s="36">
        <v>1</v>
      </c>
      <c r="Q29">
        <f>P29/16</f>
        <v>6.25E-2</v>
      </c>
      <c r="R29">
        <f>P29*3</f>
        <v>3</v>
      </c>
    </row>
    <row r="30" spans="1:22" x14ac:dyDescent="0.2">
      <c r="A30" t="s">
        <v>10</v>
      </c>
      <c r="B30" s="16"/>
      <c r="C30" s="3">
        <f>C29/$B70</f>
        <v>1150.297619047619</v>
      </c>
      <c r="D30" s="3">
        <f>D29/$B70</f>
        <v>1180.4453019178081</v>
      </c>
      <c r="K30" s="1"/>
    </row>
    <row r="31" spans="1:22" x14ac:dyDescent="0.2">
      <c r="H31" s="57" t="s">
        <v>182</v>
      </c>
      <c r="K31" s="4"/>
    </row>
    <row r="33" spans="1:24" x14ac:dyDescent="0.2">
      <c r="A33" s="41" t="s">
        <v>154</v>
      </c>
      <c r="B33" t="s">
        <v>2</v>
      </c>
      <c r="C33" s="55" t="s">
        <v>61</v>
      </c>
      <c r="D33" s="8" t="s">
        <v>57</v>
      </c>
      <c r="E33" s="8" t="s">
        <v>55</v>
      </c>
      <c r="F33" s="55" t="s">
        <v>64</v>
      </c>
      <c r="G33" t="s">
        <v>65</v>
      </c>
      <c r="I33" s="35" t="s">
        <v>66</v>
      </c>
      <c r="K33" t="s">
        <v>2</v>
      </c>
      <c r="L33" s="55" t="s">
        <v>61</v>
      </c>
      <c r="M33" s="8" t="s">
        <v>57</v>
      </c>
      <c r="N33" t="s">
        <v>55</v>
      </c>
      <c r="O33" t="s">
        <v>65</v>
      </c>
      <c r="P33" s="1"/>
      <c r="Q33" s="40" t="s">
        <v>129</v>
      </c>
      <c r="S33" t="s">
        <v>2</v>
      </c>
      <c r="T33" s="55" t="s">
        <v>61</v>
      </c>
      <c r="U33" s="8" t="s">
        <v>57</v>
      </c>
      <c r="V33" t="s">
        <v>55</v>
      </c>
      <c r="W33" t="s">
        <v>65</v>
      </c>
      <c r="X33" s="1"/>
    </row>
    <row r="34" spans="1:24" x14ac:dyDescent="0.2">
      <c r="A34" s="35" t="s">
        <v>85</v>
      </c>
      <c r="B34" s="35">
        <v>840</v>
      </c>
      <c r="C34" s="51">
        <f>F29</f>
        <v>1</v>
      </c>
      <c r="D34" s="9">
        <f t="shared" ref="D34:D35" si="5">E34-C34</f>
        <v>0</v>
      </c>
      <c r="E34" s="42">
        <v>1</v>
      </c>
      <c r="F34" s="52">
        <f t="shared" ref="F34:F40" si="6">C34</f>
        <v>1</v>
      </c>
      <c r="G34" s="3">
        <f>B34*E34</f>
        <v>840</v>
      </c>
      <c r="I34" s="35" t="s">
        <v>71</v>
      </c>
      <c r="J34" s="35"/>
      <c r="K34" s="39">
        <v>385</v>
      </c>
      <c r="L34" s="42">
        <f>I29</f>
        <v>4.3452380952380958</v>
      </c>
      <c r="M34" s="9">
        <f>N34-L34</f>
        <v>0.65476190476190421</v>
      </c>
      <c r="N34" s="35">
        <v>5</v>
      </c>
      <c r="O34" s="3">
        <f t="shared" ref="O34:O47" si="7">K34*N34</f>
        <v>1925</v>
      </c>
      <c r="P34" s="1"/>
      <c r="Q34" s="35"/>
      <c r="R34" s="35"/>
      <c r="S34" s="35"/>
      <c r="T34" s="42"/>
      <c r="U34" s="9"/>
      <c r="V34" s="43"/>
      <c r="X34" s="1"/>
    </row>
    <row r="35" spans="1:24" x14ac:dyDescent="0.2">
      <c r="A35" s="35" t="s">
        <v>86</v>
      </c>
      <c r="B35" s="39">
        <v>1080</v>
      </c>
      <c r="C35" s="51">
        <f>F29</f>
        <v>1</v>
      </c>
      <c r="D35" s="9">
        <f t="shared" si="5"/>
        <v>0</v>
      </c>
      <c r="E35" s="42">
        <v>1</v>
      </c>
      <c r="F35" s="53">
        <f t="shared" si="6"/>
        <v>1</v>
      </c>
      <c r="G35" s="3">
        <f t="shared" ref="G35" si="8">B35*E35</f>
        <v>1080</v>
      </c>
      <c r="I35" s="35" t="s">
        <v>93</v>
      </c>
      <c r="J35" s="35"/>
      <c r="K35" s="39">
        <v>150</v>
      </c>
      <c r="L35" s="42">
        <f>I29</f>
        <v>4.3452380952380958</v>
      </c>
      <c r="M35" s="9">
        <f t="shared" ref="M35:M47" si="9">N35-L35</f>
        <v>0.65476190476190421</v>
      </c>
      <c r="N35" s="35">
        <v>5</v>
      </c>
      <c r="O35" s="3">
        <f t="shared" si="7"/>
        <v>750</v>
      </c>
      <c r="P35" s="1"/>
      <c r="Q35" s="35" t="s">
        <v>106</v>
      </c>
      <c r="R35" s="35"/>
      <c r="S35" s="39">
        <v>1330</v>
      </c>
      <c r="T35" s="42">
        <v>0</v>
      </c>
      <c r="U35" s="9">
        <f>V35-T35</f>
        <v>0</v>
      </c>
      <c r="V35" s="43">
        <v>0</v>
      </c>
      <c r="W35" s="3">
        <f t="shared" ref="W35:W46" si="10">S35*V35</f>
        <v>0</v>
      </c>
      <c r="X35" s="1"/>
    </row>
    <row r="36" spans="1:24" x14ac:dyDescent="0.2">
      <c r="A36" s="35" t="s">
        <v>92</v>
      </c>
      <c r="B36" s="39">
        <v>882</v>
      </c>
      <c r="C36" s="51">
        <f>F29</f>
        <v>1</v>
      </c>
      <c r="D36" s="9">
        <f t="shared" ref="D36:D43" si="11">E36-C36</f>
        <v>0</v>
      </c>
      <c r="E36" s="42">
        <v>1</v>
      </c>
      <c r="F36" s="53">
        <f t="shared" si="6"/>
        <v>1</v>
      </c>
      <c r="G36" s="3">
        <f t="shared" ref="G36:G43" si="12">B36*E36</f>
        <v>882</v>
      </c>
      <c r="I36" s="35" t="s">
        <v>94</v>
      </c>
      <c r="J36" s="35"/>
      <c r="K36" s="39">
        <v>540</v>
      </c>
      <c r="L36" s="42">
        <f>I29</f>
        <v>4.3452380952380958</v>
      </c>
      <c r="M36" s="9">
        <f t="shared" si="9"/>
        <v>0.65476190476190421</v>
      </c>
      <c r="N36" s="35">
        <v>5</v>
      </c>
      <c r="O36" s="3">
        <f t="shared" si="7"/>
        <v>2700</v>
      </c>
      <c r="P36" s="1"/>
      <c r="Q36" s="35" t="s">
        <v>74</v>
      </c>
      <c r="R36" s="35"/>
      <c r="S36" s="39">
        <v>1200</v>
      </c>
      <c r="T36" s="42">
        <f>F29</f>
        <v>1</v>
      </c>
      <c r="U36" s="9">
        <f>V36-T36</f>
        <v>0</v>
      </c>
      <c r="V36" s="43">
        <v>1</v>
      </c>
      <c r="W36" s="3">
        <f t="shared" si="10"/>
        <v>1200</v>
      </c>
      <c r="X36" s="1"/>
    </row>
    <row r="37" spans="1:24" x14ac:dyDescent="0.2">
      <c r="A37" s="35" t="s">
        <v>97</v>
      </c>
      <c r="B37" s="35">
        <v>840</v>
      </c>
      <c r="C37" s="51">
        <f>F29</f>
        <v>1</v>
      </c>
      <c r="D37" s="9">
        <f t="shared" si="11"/>
        <v>0</v>
      </c>
      <c r="E37" s="42">
        <v>1</v>
      </c>
      <c r="F37" s="53">
        <f t="shared" si="6"/>
        <v>1</v>
      </c>
      <c r="G37" s="3">
        <f t="shared" si="12"/>
        <v>840</v>
      </c>
      <c r="I37" s="35" t="s">
        <v>73</v>
      </c>
      <c r="J37" s="35"/>
      <c r="K37" s="39">
        <v>225</v>
      </c>
      <c r="L37" s="42">
        <f>I29</f>
        <v>4.3452380952380958</v>
      </c>
      <c r="M37" s="9">
        <f>N37-L37</f>
        <v>0.65476190476190421</v>
      </c>
      <c r="N37" s="35">
        <v>5</v>
      </c>
      <c r="O37" s="3">
        <f>K37*N37</f>
        <v>1125</v>
      </c>
      <c r="P37" s="1"/>
      <c r="Q37" s="40" t="s">
        <v>1</v>
      </c>
      <c r="R37" s="35"/>
      <c r="S37" s="39">
        <v>2300</v>
      </c>
      <c r="T37" s="42">
        <f>F29</f>
        <v>1</v>
      </c>
      <c r="U37" s="9">
        <f>V37-T37</f>
        <v>0</v>
      </c>
      <c r="V37" s="43">
        <v>1</v>
      </c>
      <c r="W37" s="3">
        <f t="shared" si="10"/>
        <v>2300</v>
      </c>
      <c r="X37" s="1"/>
    </row>
    <row r="38" spans="1:24" x14ac:dyDescent="0.2">
      <c r="A38" s="35" t="s">
        <v>91</v>
      </c>
      <c r="B38" s="35">
        <v>756</v>
      </c>
      <c r="C38" s="51">
        <f>I29</f>
        <v>4.3452380952380958</v>
      </c>
      <c r="D38" s="9">
        <f t="shared" si="11"/>
        <v>0.65476190476190421</v>
      </c>
      <c r="E38" s="42">
        <v>5</v>
      </c>
      <c r="F38" s="53">
        <f t="shared" si="6"/>
        <v>4.3452380952380958</v>
      </c>
      <c r="G38" s="3">
        <f t="shared" si="12"/>
        <v>3780</v>
      </c>
      <c r="I38" s="35" t="s">
        <v>68</v>
      </c>
      <c r="J38" s="35"/>
      <c r="K38" s="39">
        <v>200</v>
      </c>
      <c r="L38" s="42">
        <f>I29</f>
        <v>4.3452380952380958</v>
      </c>
      <c r="M38" s="9">
        <f>N38-L38</f>
        <v>-4.3452380952380958</v>
      </c>
      <c r="N38" s="35">
        <v>0</v>
      </c>
      <c r="O38" s="3">
        <f>K38*N38</f>
        <v>0</v>
      </c>
      <c r="P38" s="1"/>
      <c r="Q38" s="40" t="s">
        <v>130</v>
      </c>
      <c r="R38" s="35"/>
      <c r="S38" s="39">
        <v>1250</v>
      </c>
      <c r="T38" s="42">
        <f>F29</f>
        <v>1</v>
      </c>
      <c r="U38" s="9">
        <f>V38-T38</f>
        <v>-1</v>
      </c>
      <c r="V38" s="43">
        <v>0</v>
      </c>
      <c r="W38" s="3">
        <f t="shared" si="10"/>
        <v>0</v>
      </c>
      <c r="X38" s="1"/>
    </row>
    <row r="39" spans="1:24" x14ac:dyDescent="0.2">
      <c r="A39" s="35" t="s">
        <v>98</v>
      </c>
      <c r="B39" s="39">
        <v>960</v>
      </c>
      <c r="C39" s="51">
        <f>I29</f>
        <v>4.3452380952380958</v>
      </c>
      <c r="D39" s="9">
        <f t="shared" si="11"/>
        <v>0.65476190476190421</v>
      </c>
      <c r="E39" s="42">
        <v>5</v>
      </c>
      <c r="F39" s="53">
        <f t="shared" si="6"/>
        <v>4.3452380952380958</v>
      </c>
      <c r="G39" s="3">
        <f t="shared" si="12"/>
        <v>4800</v>
      </c>
      <c r="I39" s="35" t="s">
        <v>69</v>
      </c>
      <c r="J39" s="35"/>
      <c r="K39" s="39">
        <v>300</v>
      </c>
      <c r="L39" s="42">
        <f>I29</f>
        <v>4.3452380952380958</v>
      </c>
      <c r="M39" s="9">
        <f>N39-L39</f>
        <v>0.65476190476190421</v>
      </c>
      <c r="N39" s="35">
        <v>5</v>
      </c>
      <c r="O39" s="3">
        <f>K39*N39</f>
        <v>1500</v>
      </c>
      <c r="P39" s="1"/>
      <c r="Q39" s="35" t="s">
        <v>113</v>
      </c>
      <c r="R39" s="35"/>
      <c r="S39" s="39">
        <v>6300</v>
      </c>
      <c r="T39" s="42">
        <f>F29</f>
        <v>1</v>
      </c>
      <c r="U39" s="9">
        <f>V39-T39</f>
        <v>0</v>
      </c>
      <c r="V39" s="43">
        <v>1</v>
      </c>
      <c r="W39" s="3">
        <f t="shared" si="10"/>
        <v>6300</v>
      </c>
      <c r="X39" s="1"/>
    </row>
    <row r="40" spans="1:24" x14ac:dyDescent="0.2">
      <c r="A40" s="35"/>
      <c r="B40" s="39"/>
      <c r="C40" s="51"/>
      <c r="D40" s="9">
        <f t="shared" si="11"/>
        <v>0</v>
      </c>
      <c r="E40" s="42"/>
      <c r="F40" s="53">
        <f t="shared" si="6"/>
        <v>0</v>
      </c>
      <c r="G40" s="3">
        <f t="shared" si="12"/>
        <v>0</v>
      </c>
      <c r="I40" s="35" t="s">
        <v>116</v>
      </c>
      <c r="J40" s="35"/>
      <c r="K40" s="39">
        <v>500</v>
      </c>
      <c r="L40" s="42">
        <f>I29</f>
        <v>4.3452380952380958</v>
      </c>
      <c r="M40" s="9">
        <f>N40-L40</f>
        <v>0.65476190476190421</v>
      </c>
      <c r="N40" s="42">
        <v>5</v>
      </c>
      <c r="O40" s="3">
        <f>K40*N40</f>
        <v>2500</v>
      </c>
      <c r="P40" s="1"/>
      <c r="Q40" s="40" t="s">
        <v>119</v>
      </c>
      <c r="R40" s="35"/>
      <c r="S40" s="39">
        <v>3200</v>
      </c>
      <c r="T40" s="42">
        <f>I29/2</f>
        <v>2.1726190476190479</v>
      </c>
      <c r="U40" s="9">
        <f t="shared" ref="U40:U46" si="13">V40-T40</f>
        <v>-1.1726190476190479</v>
      </c>
      <c r="V40" s="43">
        <v>1</v>
      </c>
      <c r="W40" s="3">
        <f>S40*V40</f>
        <v>3200</v>
      </c>
      <c r="X40" s="1"/>
    </row>
    <row r="41" spans="1:24" x14ac:dyDescent="0.2">
      <c r="A41" s="35" t="s">
        <v>56</v>
      </c>
      <c r="B41" s="39">
        <v>4500</v>
      </c>
      <c r="C41" s="51">
        <f>ROUND((I24*3.5)/(30*0.5),1)</f>
        <v>1</v>
      </c>
      <c r="D41" s="9">
        <f t="shared" si="11"/>
        <v>0</v>
      </c>
      <c r="E41" s="42">
        <v>1</v>
      </c>
      <c r="F41" s="53">
        <f>C41*42/16</f>
        <v>2.625</v>
      </c>
      <c r="G41" s="3">
        <f t="shared" si="12"/>
        <v>4500</v>
      </c>
      <c r="I41" s="40" t="s">
        <v>117</v>
      </c>
      <c r="J41" s="35"/>
      <c r="K41" s="39">
        <v>120</v>
      </c>
      <c r="L41" s="42">
        <f>I29</f>
        <v>4.3452380952380958</v>
      </c>
      <c r="M41" s="9">
        <f>N41-L41</f>
        <v>0.65476190476190421</v>
      </c>
      <c r="N41" s="35">
        <v>5</v>
      </c>
      <c r="O41" s="3">
        <f>K41*N41</f>
        <v>600</v>
      </c>
      <c r="P41" s="1"/>
      <c r="Q41" s="35" t="s">
        <v>82</v>
      </c>
      <c r="R41" s="35"/>
      <c r="S41" s="39">
        <v>3150</v>
      </c>
      <c r="T41" s="42">
        <v>0</v>
      </c>
      <c r="U41" s="9">
        <f>V41-T41</f>
        <v>0</v>
      </c>
      <c r="V41" s="43">
        <v>0</v>
      </c>
      <c r="W41" s="3">
        <f>S41*V41</f>
        <v>0</v>
      </c>
      <c r="X41" s="1"/>
    </row>
    <row r="42" spans="1:24" x14ac:dyDescent="0.2">
      <c r="A42" s="40" t="s">
        <v>134</v>
      </c>
      <c r="B42" s="39">
        <v>1700</v>
      </c>
      <c r="C42" s="51">
        <f>I29</f>
        <v>4.3452380952380958</v>
      </c>
      <c r="D42" s="9">
        <f t="shared" si="11"/>
        <v>0.65476190476190421</v>
      </c>
      <c r="E42" s="42">
        <v>5</v>
      </c>
      <c r="F42" s="53">
        <f>C42</f>
        <v>4.3452380952380958</v>
      </c>
      <c r="G42" s="3">
        <f t="shared" si="12"/>
        <v>8500</v>
      </c>
      <c r="I42" s="40" t="s">
        <v>87</v>
      </c>
      <c r="J42" s="35"/>
      <c r="K42" s="39">
        <v>150</v>
      </c>
      <c r="L42" s="42">
        <f>I29</f>
        <v>4.3452380952380958</v>
      </c>
      <c r="M42" s="9">
        <f t="shared" si="9"/>
        <v>0.65476190476190421</v>
      </c>
      <c r="N42" s="35">
        <v>5</v>
      </c>
      <c r="O42" s="3">
        <f t="shared" si="7"/>
        <v>750</v>
      </c>
      <c r="P42" s="1"/>
      <c r="Q42" s="35" t="s">
        <v>102</v>
      </c>
      <c r="R42" s="35"/>
      <c r="S42" s="39">
        <v>400</v>
      </c>
      <c r="T42" s="42">
        <f>I29</f>
        <v>4.3452380952380958</v>
      </c>
      <c r="U42" s="9">
        <f>V42-T42</f>
        <v>-2.3452380952380958</v>
      </c>
      <c r="V42" s="43">
        <v>2</v>
      </c>
      <c r="W42" s="3">
        <f>S42*V42</f>
        <v>800</v>
      </c>
      <c r="X42" s="1"/>
    </row>
    <row r="43" spans="1:24" x14ac:dyDescent="0.2">
      <c r="A43" s="41" t="s">
        <v>155</v>
      </c>
      <c r="B43" s="39">
        <v>7800</v>
      </c>
      <c r="C43" s="51">
        <f>F29</f>
        <v>1</v>
      </c>
      <c r="D43" s="9">
        <f t="shared" si="11"/>
        <v>0</v>
      </c>
      <c r="E43" s="42">
        <v>1</v>
      </c>
      <c r="F43" s="53">
        <f>C43*(3 + 5/16)</f>
        <v>3.3125</v>
      </c>
      <c r="G43" s="3">
        <f t="shared" si="12"/>
        <v>7800</v>
      </c>
      <c r="I43" s="35" t="s">
        <v>67</v>
      </c>
      <c r="J43" s="35"/>
      <c r="K43" s="39">
        <v>52</v>
      </c>
      <c r="L43" s="42">
        <f>I29</f>
        <v>4.3452380952380958</v>
      </c>
      <c r="M43" s="9">
        <f>N43-L43</f>
        <v>0.65476190476190421</v>
      </c>
      <c r="N43" s="35">
        <v>5</v>
      </c>
      <c r="O43" s="3">
        <f t="shared" si="7"/>
        <v>260</v>
      </c>
      <c r="P43" s="1"/>
      <c r="Q43" s="35" t="s">
        <v>111</v>
      </c>
      <c r="R43" s="35"/>
      <c r="S43" s="39">
        <v>900</v>
      </c>
      <c r="T43" s="42">
        <f>F29*3</f>
        <v>3</v>
      </c>
      <c r="U43" s="9">
        <f>V43-T43</f>
        <v>-1</v>
      </c>
      <c r="V43" s="43">
        <v>2</v>
      </c>
      <c r="W43" s="3">
        <f>S43*V43</f>
        <v>1800</v>
      </c>
      <c r="X43" s="1"/>
    </row>
    <row r="44" spans="1:24" x14ac:dyDescent="0.2">
      <c r="A44" s="35"/>
      <c r="B44" s="39"/>
      <c r="C44" s="51"/>
      <c r="D44" s="9">
        <f t="shared" ref="D44:D45" si="14">E44-C44</f>
        <v>0</v>
      </c>
      <c r="E44" s="42"/>
      <c r="F44" s="53">
        <f>C44</f>
        <v>0</v>
      </c>
      <c r="G44" s="3">
        <f t="shared" ref="G44:G45" si="15">B44*E44</f>
        <v>0</v>
      </c>
      <c r="I44" s="35" t="s">
        <v>107</v>
      </c>
      <c r="J44" s="35"/>
      <c r="K44" s="39">
        <v>660</v>
      </c>
      <c r="L44" s="42">
        <f>I29</f>
        <v>4.3452380952380958</v>
      </c>
      <c r="M44" s="9">
        <f t="shared" si="9"/>
        <v>0.65476190476190421</v>
      </c>
      <c r="N44" s="35">
        <v>5</v>
      </c>
      <c r="O44" s="3">
        <f t="shared" si="7"/>
        <v>3300</v>
      </c>
      <c r="P44" s="1"/>
      <c r="Q44" s="35"/>
      <c r="R44" s="35"/>
      <c r="S44" s="39"/>
      <c r="T44" s="42"/>
      <c r="U44" s="9">
        <f>V44-T44</f>
        <v>0</v>
      </c>
      <c r="V44" s="43"/>
      <c r="W44" s="3">
        <f>S44*V44</f>
        <v>0</v>
      </c>
      <c r="X44" s="1"/>
    </row>
    <row r="45" spans="1:24" x14ac:dyDescent="0.2">
      <c r="A45" s="35"/>
      <c r="B45" s="39"/>
      <c r="C45" s="51"/>
      <c r="D45" s="9">
        <f t="shared" si="14"/>
        <v>0</v>
      </c>
      <c r="E45" s="42"/>
      <c r="F45" s="53">
        <f>C45</f>
        <v>0</v>
      </c>
      <c r="G45" s="3">
        <f t="shared" si="15"/>
        <v>0</v>
      </c>
      <c r="I45" s="40" t="s">
        <v>120</v>
      </c>
      <c r="J45" s="35"/>
      <c r="K45" s="39">
        <v>450</v>
      </c>
      <c r="L45" s="42">
        <f>I29</f>
        <v>4.3452380952380958</v>
      </c>
      <c r="M45" s="9">
        <f t="shared" si="9"/>
        <v>0.65476190476190421</v>
      </c>
      <c r="N45" s="35">
        <v>5</v>
      </c>
      <c r="O45" s="3">
        <f t="shared" si="7"/>
        <v>2250</v>
      </c>
      <c r="P45" s="1"/>
      <c r="Q45" s="40"/>
      <c r="R45" s="35"/>
      <c r="S45" s="39"/>
      <c r="T45" s="42"/>
      <c r="U45" s="9">
        <f>V45-T45</f>
        <v>0</v>
      </c>
      <c r="V45" s="43"/>
      <c r="W45" s="3">
        <f t="shared" si="10"/>
        <v>0</v>
      </c>
      <c r="X45" s="1"/>
    </row>
    <row r="46" spans="1:24" x14ac:dyDescent="0.2">
      <c r="A46" s="40" t="s">
        <v>137</v>
      </c>
      <c r="B46" s="39">
        <v>800</v>
      </c>
      <c r="C46" s="51">
        <f>I29</f>
        <v>4.3452380952380958</v>
      </c>
      <c r="D46" s="9">
        <f>E46-C46</f>
        <v>0.65476190476190421</v>
      </c>
      <c r="E46" s="42">
        <v>5</v>
      </c>
      <c r="F46" s="53">
        <f>C46</f>
        <v>4.3452380952380958</v>
      </c>
      <c r="G46" s="3">
        <f>B46*E46</f>
        <v>4000</v>
      </c>
      <c r="I46" s="35" t="s">
        <v>70</v>
      </c>
      <c r="J46" s="35"/>
      <c r="K46" s="39">
        <v>150</v>
      </c>
      <c r="L46" s="42">
        <f>I29</f>
        <v>4.3452380952380958</v>
      </c>
      <c r="M46" s="9">
        <f>N46-L46</f>
        <v>0.65476190476190421</v>
      </c>
      <c r="N46" s="35">
        <v>5</v>
      </c>
      <c r="O46" s="3">
        <f t="shared" si="7"/>
        <v>750</v>
      </c>
      <c r="P46" s="1"/>
      <c r="Q46" s="35"/>
      <c r="R46" s="35"/>
      <c r="S46" s="39"/>
      <c r="T46" s="42"/>
      <c r="U46" s="9">
        <f t="shared" si="13"/>
        <v>0</v>
      </c>
      <c r="V46" s="43"/>
      <c r="W46" s="3">
        <f t="shared" si="10"/>
        <v>0</v>
      </c>
      <c r="X46" s="1"/>
    </row>
    <row r="47" spans="1:24" x14ac:dyDescent="0.2">
      <c r="A47" s="40" t="s">
        <v>136</v>
      </c>
      <c r="B47" s="39">
        <v>800</v>
      </c>
      <c r="C47" s="51">
        <f>I29</f>
        <v>4.3452380952380958</v>
      </c>
      <c r="D47" s="9">
        <f>E47-C47</f>
        <v>0.65476190476190421</v>
      </c>
      <c r="E47" s="42">
        <v>5</v>
      </c>
      <c r="F47" s="53">
        <f>C47</f>
        <v>4.3452380952380958</v>
      </c>
      <c r="G47" s="3">
        <f>B47*E47</f>
        <v>4000</v>
      </c>
      <c r="I47" s="35"/>
      <c r="J47" s="35"/>
      <c r="K47" s="39"/>
      <c r="L47" s="42"/>
      <c r="M47" s="9">
        <f t="shared" si="9"/>
        <v>0</v>
      </c>
      <c r="N47" s="35"/>
      <c r="O47" s="3">
        <f t="shared" si="7"/>
        <v>0</v>
      </c>
      <c r="P47" s="1"/>
      <c r="Q47" s="40" t="s">
        <v>135</v>
      </c>
      <c r="R47" s="35"/>
      <c r="S47" s="39">
        <v>1400</v>
      </c>
      <c r="T47" s="42">
        <f>(I29+F29*2)</f>
        <v>6.3452380952380958</v>
      </c>
      <c r="U47" s="9">
        <f>V47-T47</f>
        <v>-3.3452380952380958</v>
      </c>
      <c r="V47" s="43">
        <v>3</v>
      </c>
      <c r="W47" s="3">
        <f>S47*V47</f>
        <v>4200</v>
      </c>
      <c r="X47" s="1"/>
    </row>
    <row r="48" spans="1:24" x14ac:dyDescent="0.2">
      <c r="C48" s="3">
        <f>B34*C34 + B35*C35 + B36*C36 + B37*C37 + B38*C38 + B39*C39 + B40*C40+ B41*C41 + B42*C42 + B43*C43 + B44*C44 + B45*C45 + B46*C46 + B47*C47</f>
        <v>37737.714285714283</v>
      </c>
      <c r="D48" s="9" t="s">
        <v>62</v>
      </c>
      <c r="G48" s="3">
        <f>SUM(G34:G47)</f>
        <v>41022</v>
      </c>
      <c r="H48" t="s">
        <v>63</v>
      </c>
      <c r="L48" s="3">
        <f>K34*L34 + K35*L35 + K36*L36 + K37*L37 + K38*L38 + K39*L39+ K40*L40+K41*L41 + K42*L42 + K43*L43 + K44*L44 + K45*L45 + K46*L46 + K47*L47</f>
        <v>16868.214285714286</v>
      </c>
      <c r="M48" s="9" t="s">
        <v>62</v>
      </c>
      <c r="N48"/>
      <c r="O48" s="3">
        <f>SUM(O34:O47)</f>
        <v>18410</v>
      </c>
      <c r="P48" t="s">
        <v>63</v>
      </c>
      <c r="S48" s="10"/>
      <c r="T48" s="3">
        <f>S34*T34 + S35*T35 + S36*T36 + S37*T37 + S38*T38 + S39*T39 + S40*T40+ S41*T41 + S42*T42 + S43*T43 + S44*T44 + S45*T45 + S46*T46 + S47*T47</f>
        <v>31323.809523809527</v>
      </c>
      <c r="U48" s="9" t="s">
        <v>62</v>
      </c>
      <c r="W48" s="3">
        <f>SUM(W34:W47)</f>
        <v>19800</v>
      </c>
      <c r="X48" t="s">
        <v>63</v>
      </c>
    </row>
    <row r="50" spans="1:24" x14ac:dyDescent="0.2">
      <c r="A50" s="41" t="s">
        <v>154</v>
      </c>
      <c r="B50" t="s">
        <v>2</v>
      </c>
      <c r="C50" s="55" t="s">
        <v>61</v>
      </c>
      <c r="D50" s="8" t="s">
        <v>57</v>
      </c>
      <c r="E50" s="8" t="s">
        <v>55</v>
      </c>
      <c r="F50" s="55" t="s">
        <v>64</v>
      </c>
      <c r="G50" t="s">
        <v>65</v>
      </c>
      <c r="I50" s="40" t="s">
        <v>127</v>
      </c>
      <c r="K50" t="s">
        <v>2</v>
      </c>
      <c r="L50" s="55" t="s">
        <v>61</v>
      </c>
      <c r="M50" s="8" t="s">
        <v>57</v>
      </c>
      <c r="N50" t="s">
        <v>55</v>
      </c>
      <c r="O50" t="s">
        <v>65</v>
      </c>
      <c r="P50" s="1"/>
      <c r="Q50" s="41" t="s">
        <v>156</v>
      </c>
      <c r="S50" t="s">
        <v>2</v>
      </c>
      <c r="T50" s="55" t="s">
        <v>61</v>
      </c>
      <c r="U50" s="8" t="s">
        <v>57</v>
      </c>
      <c r="V50" t="s">
        <v>55</v>
      </c>
      <c r="W50" t="s">
        <v>65</v>
      </c>
      <c r="X50" s="1"/>
    </row>
    <row r="51" spans="1:24" x14ac:dyDescent="0.2">
      <c r="A51" s="41" t="s">
        <v>171</v>
      </c>
      <c r="B51" s="39">
        <v>840</v>
      </c>
      <c r="C51" s="50">
        <f>I29</f>
        <v>4.3452380952380958</v>
      </c>
      <c r="D51" s="9">
        <f t="shared" ref="D51:D64" si="16">E51-C51</f>
        <v>0.65476190476190421</v>
      </c>
      <c r="E51" s="42">
        <v>5</v>
      </c>
      <c r="F51" s="53">
        <f>C51</f>
        <v>4.3452380952380958</v>
      </c>
      <c r="G51" s="3">
        <f>B51*E51</f>
        <v>4200</v>
      </c>
      <c r="I51" s="35"/>
      <c r="J51" s="35"/>
      <c r="K51" s="39"/>
      <c r="L51" s="42"/>
      <c r="M51" s="9">
        <f t="shared" ref="M51:M64" si="17">N51-L51</f>
        <v>0</v>
      </c>
      <c r="N51" s="43"/>
      <c r="O51" s="3">
        <f t="shared" ref="O51:O64" si="18">K51*N51</f>
        <v>0</v>
      </c>
      <c r="P51" s="1"/>
      <c r="Q51" s="35" t="s">
        <v>96</v>
      </c>
      <c r="R51" s="35"/>
      <c r="S51" s="39">
        <v>840</v>
      </c>
      <c r="T51" s="42">
        <f>F29</f>
        <v>1</v>
      </c>
      <c r="U51" s="9">
        <f>V51-T51</f>
        <v>0</v>
      </c>
      <c r="V51" s="35">
        <v>1</v>
      </c>
      <c r="W51" s="3">
        <f>S51*V51</f>
        <v>840</v>
      </c>
      <c r="X51" s="1"/>
    </row>
    <row r="52" spans="1:24" x14ac:dyDescent="0.2">
      <c r="A52" s="41" t="s">
        <v>172</v>
      </c>
      <c r="B52" s="39">
        <v>1260</v>
      </c>
      <c r="C52" s="50">
        <f>I29</f>
        <v>4.3452380952380958</v>
      </c>
      <c r="D52" s="9">
        <f t="shared" si="16"/>
        <v>1.6547619047619042</v>
      </c>
      <c r="E52" s="42">
        <v>6</v>
      </c>
      <c r="F52" s="53">
        <f>C52</f>
        <v>4.3452380952380958</v>
      </c>
      <c r="G52" s="3">
        <f>B52*E52</f>
        <v>7560</v>
      </c>
      <c r="I52" s="35" t="s">
        <v>99</v>
      </c>
      <c r="J52" s="35" t="s">
        <v>100</v>
      </c>
      <c r="K52" s="39">
        <v>1440</v>
      </c>
      <c r="L52" s="42">
        <f>I29</f>
        <v>4.3452380952380958</v>
      </c>
      <c r="M52" s="9">
        <f t="shared" si="17"/>
        <v>0.65476190476190421</v>
      </c>
      <c r="N52" s="43">
        <v>5</v>
      </c>
      <c r="O52" s="3">
        <f t="shared" si="18"/>
        <v>7200</v>
      </c>
      <c r="P52" s="1"/>
      <c r="Q52" s="35" t="s">
        <v>95</v>
      </c>
      <c r="R52" s="35"/>
      <c r="S52" s="39">
        <v>1440</v>
      </c>
      <c r="T52" s="42">
        <f>F29</f>
        <v>1</v>
      </c>
      <c r="U52" s="9">
        <f>V52-T52</f>
        <v>0</v>
      </c>
      <c r="V52" s="35">
        <v>1</v>
      </c>
      <c r="W52" s="3">
        <f>S52*V52</f>
        <v>1440</v>
      </c>
      <c r="X52" s="1"/>
    </row>
    <row r="53" spans="1:24" x14ac:dyDescent="0.2">
      <c r="A53" s="41" t="s">
        <v>173</v>
      </c>
      <c r="B53" s="39">
        <v>1680</v>
      </c>
      <c r="C53" s="50">
        <f>I29</f>
        <v>4.3452380952380958</v>
      </c>
      <c r="D53" s="9">
        <f t="shared" si="16"/>
        <v>-2.3452380952380958</v>
      </c>
      <c r="E53" s="42">
        <v>2</v>
      </c>
      <c r="F53" s="53">
        <f>C53</f>
        <v>4.3452380952380958</v>
      </c>
      <c r="G53" s="3">
        <f>B53*E53</f>
        <v>3360</v>
      </c>
      <c r="I53" s="40" t="s">
        <v>99</v>
      </c>
      <c r="J53" s="35" t="s">
        <v>101</v>
      </c>
      <c r="K53" s="39">
        <v>2000</v>
      </c>
      <c r="L53" s="42">
        <f>I29</f>
        <v>4.3452380952380958</v>
      </c>
      <c r="M53" s="9">
        <f t="shared" si="17"/>
        <v>-2.3452380952380958</v>
      </c>
      <c r="N53" s="43">
        <v>2</v>
      </c>
      <c r="O53" s="3">
        <f t="shared" si="18"/>
        <v>4000</v>
      </c>
      <c r="P53" s="1"/>
      <c r="Q53" s="40" t="s">
        <v>128</v>
      </c>
      <c r="R53" s="35"/>
      <c r="S53" s="39">
        <v>600</v>
      </c>
      <c r="T53" s="42">
        <f>F29</f>
        <v>1</v>
      </c>
      <c r="U53" s="9">
        <f t="shared" ref="U53:U62" si="19">V53-T53</f>
        <v>0</v>
      </c>
      <c r="V53" s="35">
        <v>1</v>
      </c>
      <c r="W53" s="3">
        <f t="shared" ref="W53:W62" si="20">S53*V53</f>
        <v>600</v>
      </c>
      <c r="X53" s="1"/>
    </row>
    <row r="54" spans="1:24" x14ac:dyDescent="0.2">
      <c r="A54" s="35"/>
      <c r="B54" s="39"/>
      <c r="C54" s="50"/>
      <c r="D54" s="9">
        <f t="shared" si="16"/>
        <v>0</v>
      </c>
      <c r="E54" s="42"/>
      <c r="F54" s="53">
        <f>C54</f>
        <v>0</v>
      </c>
      <c r="G54" s="3">
        <f>B54*E54</f>
        <v>0</v>
      </c>
      <c r="I54" s="35"/>
      <c r="J54" s="35"/>
      <c r="K54" s="39"/>
      <c r="L54" s="42"/>
      <c r="M54" s="9">
        <f t="shared" si="17"/>
        <v>0</v>
      </c>
      <c r="N54" s="43"/>
      <c r="O54" s="3">
        <f t="shared" si="18"/>
        <v>0</v>
      </c>
      <c r="P54" s="1"/>
      <c r="Q54" s="35" t="s">
        <v>88</v>
      </c>
      <c r="R54" s="35"/>
      <c r="S54" s="39">
        <v>2250</v>
      </c>
      <c r="T54" s="42">
        <f>I29/2</f>
        <v>2.1726190476190479</v>
      </c>
      <c r="U54" s="9">
        <f>V54-T54</f>
        <v>-0.17261904761904789</v>
      </c>
      <c r="V54" s="35">
        <v>2</v>
      </c>
      <c r="W54" s="3">
        <f t="shared" si="20"/>
        <v>4500</v>
      </c>
      <c r="X54" s="1"/>
    </row>
    <row r="55" spans="1:24" x14ac:dyDescent="0.2">
      <c r="A55" s="35" t="s">
        <v>84</v>
      </c>
      <c r="B55" s="39">
        <v>525</v>
      </c>
      <c r="C55" s="50">
        <f>I29</f>
        <v>4.3452380952380958</v>
      </c>
      <c r="D55" s="9">
        <f t="shared" si="16"/>
        <v>0.65476190476190421</v>
      </c>
      <c r="E55" s="42">
        <v>5</v>
      </c>
      <c r="F55" s="53">
        <f>C55*5/16</f>
        <v>1.3578869047619049</v>
      </c>
      <c r="G55" s="3">
        <f t="shared" ref="G55:G64" si="21">B55*E55</f>
        <v>2625</v>
      </c>
      <c r="I55" s="35"/>
      <c r="J55" s="35"/>
      <c r="K55" s="39"/>
      <c r="L55" s="42"/>
      <c r="M55" s="9">
        <f t="shared" si="17"/>
        <v>0</v>
      </c>
      <c r="N55" s="43"/>
      <c r="O55" s="3">
        <f t="shared" si="18"/>
        <v>0</v>
      </c>
      <c r="P55" s="1"/>
      <c r="Q55" s="41" t="s">
        <v>157</v>
      </c>
      <c r="R55" s="35"/>
      <c r="S55" s="39">
        <v>6650</v>
      </c>
      <c r="T55" s="42">
        <f>F29</f>
        <v>1</v>
      </c>
      <c r="U55" s="9">
        <f>V55-T55</f>
        <v>0</v>
      </c>
      <c r="V55" s="35">
        <v>1</v>
      </c>
      <c r="W55" s="3">
        <f t="shared" si="20"/>
        <v>6650</v>
      </c>
      <c r="X55" s="1"/>
    </row>
    <row r="56" spans="1:24" x14ac:dyDescent="0.2">
      <c r="A56" s="35"/>
      <c r="B56" s="39"/>
      <c r="C56" s="50"/>
      <c r="D56" s="9">
        <f t="shared" si="16"/>
        <v>0</v>
      </c>
      <c r="E56" s="42"/>
      <c r="F56" s="53">
        <f>C56</f>
        <v>0</v>
      </c>
      <c r="G56" s="3">
        <f t="shared" si="21"/>
        <v>0</v>
      </c>
      <c r="I56" s="40" t="s">
        <v>131</v>
      </c>
      <c r="J56" s="35"/>
      <c r="K56" s="39">
        <v>2160</v>
      </c>
      <c r="L56" s="42">
        <f>I29/2</f>
        <v>2.1726190476190479</v>
      </c>
      <c r="M56" s="9">
        <f t="shared" si="17"/>
        <v>-0.17261904761904789</v>
      </c>
      <c r="N56" s="43">
        <v>2</v>
      </c>
      <c r="O56" s="3">
        <f t="shared" si="18"/>
        <v>4320</v>
      </c>
      <c r="P56" s="1"/>
      <c r="Q56" s="40"/>
      <c r="R56" s="35"/>
      <c r="S56" s="39"/>
      <c r="T56" s="42"/>
      <c r="U56" s="9">
        <f t="shared" si="19"/>
        <v>0</v>
      </c>
      <c r="V56" s="35"/>
      <c r="W56" s="3">
        <f t="shared" si="20"/>
        <v>0</v>
      </c>
      <c r="X56" s="1"/>
    </row>
    <row r="57" spans="1:24" x14ac:dyDescent="0.2">
      <c r="A57" s="35"/>
      <c r="B57" s="39"/>
      <c r="C57" s="50"/>
      <c r="D57" s="9">
        <f t="shared" si="16"/>
        <v>0</v>
      </c>
      <c r="E57" s="42"/>
      <c r="F57" s="53">
        <f>C57</f>
        <v>0</v>
      </c>
      <c r="G57" s="3">
        <f t="shared" si="21"/>
        <v>0</v>
      </c>
      <c r="I57" s="35" t="s">
        <v>75</v>
      </c>
      <c r="J57" s="35"/>
      <c r="K57" s="39">
        <v>1690</v>
      </c>
      <c r="L57" s="42">
        <f>I29/2</f>
        <v>2.1726190476190479</v>
      </c>
      <c r="M57" s="9">
        <f t="shared" si="17"/>
        <v>-0.17261904761904789</v>
      </c>
      <c r="N57" s="43">
        <v>2</v>
      </c>
      <c r="O57" s="3">
        <f t="shared" si="18"/>
        <v>3380</v>
      </c>
      <c r="P57" s="1"/>
      <c r="Q57" s="41" t="s">
        <v>170</v>
      </c>
      <c r="R57" s="35"/>
      <c r="S57" s="39">
        <v>100</v>
      </c>
      <c r="T57" s="42">
        <f>H29</f>
        <v>30.416666666666671</v>
      </c>
      <c r="U57" s="9">
        <f t="shared" si="19"/>
        <v>-10.416666666666671</v>
      </c>
      <c r="V57" s="42">
        <v>20</v>
      </c>
      <c r="W57" s="3">
        <f t="shared" si="20"/>
        <v>2000</v>
      </c>
      <c r="X57" s="1"/>
    </row>
    <row r="58" spans="1:24" x14ac:dyDescent="0.2">
      <c r="A58" s="35" t="s">
        <v>177</v>
      </c>
      <c r="B58" s="39">
        <v>500</v>
      </c>
      <c r="C58" s="50">
        <f>I29</f>
        <v>4.3452380952380958</v>
      </c>
      <c r="D58" s="9">
        <f>E58-C58</f>
        <v>0.65476190476190421</v>
      </c>
      <c r="E58" s="42">
        <v>5</v>
      </c>
      <c r="F58" s="53">
        <f>C58*4.5/16</f>
        <v>1.2220982142857144</v>
      </c>
      <c r="G58" s="3">
        <f>B58*E58</f>
        <v>2500</v>
      </c>
      <c r="I58" s="35" t="s">
        <v>124</v>
      </c>
      <c r="J58" s="35"/>
      <c r="K58" s="39">
        <v>1900</v>
      </c>
      <c r="L58" s="42">
        <f>I29/2</f>
        <v>2.1726190476190479</v>
      </c>
      <c r="M58" s="9">
        <f t="shared" si="17"/>
        <v>-0.17261904761904789</v>
      </c>
      <c r="N58" s="43">
        <v>2</v>
      </c>
      <c r="O58" s="3">
        <f t="shared" si="18"/>
        <v>3800</v>
      </c>
      <c r="P58" s="1"/>
      <c r="Q58" s="41"/>
      <c r="R58" s="35"/>
      <c r="S58" s="39"/>
      <c r="T58" s="42"/>
      <c r="U58" s="9">
        <f t="shared" si="19"/>
        <v>0</v>
      </c>
      <c r="V58" s="35"/>
      <c r="W58" s="3">
        <f t="shared" si="20"/>
        <v>0</v>
      </c>
      <c r="X58" s="1"/>
    </row>
    <row r="59" spans="1:24" x14ac:dyDescent="0.2">
      <c r="A59" s="35" t="s">
        <v>83</v>
      </c>
      <c r="B59" s="39">
        <v>10200</v>
      </c>
      <c r="C59" s="50">
        <f>F29</f>
        <v>1</v>
      </c>
      <c r="D59" s="9">
        <f t="shared" si="16"/>
        <v>0</v>
      </c>
      <c r="E59" s="42">
        <v>1</v>
      </c>
      <c r="F59" s="54">
        <f>C59*6</f>
        <v>6</v>
      </c>
      <c r="G59" s="3">
        <f t="shared" si="21"/>
        <v>10200</v>
      </c>
      <c r="I59" s="40" t="s">
        <v>118</v>
      </c>
      <c r="J59" s="35"/>
      <c r="K59" s="39">
        <v>2300</v>
      </c>
      <c r="L59" s="42">
        <f>I29/2</f>
        <v>2.1726190476190479</v>
      </c>
      <c r="M59" s="9">
        <f t="shared" si="17"/>
        <v>-0.17261904761904789</v>
      </c>
      <c r="N59" s="43">
        <v>2</v>
      </c>
      <c r="O59" s="3">
        <f t="shared" si="18"/>
        <v>4600</v>
      </c>
      <c r="P59" s="1"/>
      <c r="Q59" s="41"/>
      <c r="R59" s="35"/>
      <c r="S59" s="39"/>
      <c r="T59" s="42"/>
      <c r="U59" s="9">
        <f t="shared" si="19"/>
        <v>0</v>
      </c>
      <c r="V59" s="35"/>
      <c r="W59" s="3">
        <f t="shared" si="20"/>
        <v>0</v>
      </c>
      <c r="X59" s="1"/>
    </row>
    <row r="60" spans="1:24" x14ac:dyDescent="0.2">
      <c r="A60" s="40" t="s">
        <v>133</v>
      </c>
      <c r="B60" s="39">
        <v>5320</v>
      </c>
      <c r="C60" s="50">
        <f>F29</f>
        <v>1</v>
      </c>
      <c r="D60" s="9">
        <f>E60-C60</f>
        <v>0</v>
      </c>
      <c r="E60" s="42">
        <v>1</v>
      </c>
      <c r="F60" s="53">
        <f>C60*3.25</f>
        <v>3.25</v>
      </c>
      <c r="G60" s="3">
        <f>B60*E60</f>
        <v>5320</v>
      </c>
      <c r="I60" s="35"/>
      <c r="J60" s="35"/>
      <c r="K60" s="39"/>
      <c r="L60" s="42"/>
      <c r="M60" s="9">
        <f t="shared" si="17"/>
        <v>0</v>
      </c>
      <c r="N60" s="43"/>
      <c r="O60" s="3">
        <f t="shared" si="18"/>
        <v>0</v>
      </c>
      <c r="P60" s="1"/>
      <c r="Q60" s="41"/>
      <c r="R60" s="35"/>
      <c r="S60" s="39"/>
      <c r="T60" s="42"/>
      <c r="U60" s="9">
        <f t="shared" si="19"/>
        <v>0</v>
      </c>
      <c r="V60" s="35"/>
      <c r="W60" s="3">
        <f t="shared" si="20"/>
        <v>0</v>
      </c>
      <c r="X60" s="1"/>
    </row>
    <row r="61" spans="1:24" x14ac:dyDescent="0.2">
      <c r="A61" s="40" t="s">
        <v>132</v>
      </c>
      <c r="B61" s="39">
        <v>1610</v>
      </c>
      <c r="C61" s="50">
        <f>I29/2</f>
        <v>2.1726190476190479</v>
      </c>
      <c r="D61" s="9">
        <f>E61-C61</f>
        <v>-0.17261904761904789</v>
      </c>
      <c r="E61" s="42">
        <v>2</v>
      </c>
      <c r="F61" s="53">
        <f>C61</f>
        <v>2.1726190476190479</v>
      </c>
      <c r="G61" s="3">
        <f>B61*E61</f>
        <v>3220</v>
      </c>
      <c r="I61" s="35" t="s">
        <v>108</v>
      </c>
      <c r="J61" s="35"/>
      <c r="K61" s="39">
        <v>1260</v>
      </c>
      <c r="L61" s="42">
        <v>0</v>
      </c>
      <c r="M61" s="9">
        <f t="shared" si="17"/>
        <v>0</v>
      </c>
      <c r="N61" s="43">
        <v>0</v>
      </c>
      <c r="O61" s="3">
        <f t="shared" si="18"/>
        <v>0</v>
      </c>
      <c r="P61" s="1"/>
      <c r="Q61" s="41"/>
      <c r="R61" s="35"/>
      <c r="S61" s="39"/>
      <c r="T61" s="42"/>
      <c r="U61" s="9">
        <f t="shared" si="19"/>
        <v>0</v>
      </c>
      <c r="V61" s="35"/>
      <c r="W61" s="3">
        <f t="shared" si="20"/>
        <v>0</v>
      </c>
      <c r="X61" s="1"/>
    </row>
    <row r="62" spans="1:24" x14ac:dyDescent="0.2">
      <c r="A62" s="40"/>
      <c r="B62" s="39"/>
      <c r="C62" s="50"/>
      <c r="D62" s="9">
        <f t="shared" si="16"/>
        <v>0</v>
      </c>
      <c r="E62" s="42"/>
      <c r="F62" s="53">
        <f>C62</f>
        <v>0</v>
      </c>
      <c r="G62" s="3">
        <f t="shared" si="21"/>
        <v>0</v>
      </c>
      <c r="I62" s="35"/>
      <c r="J62" s="35"/>
      <c r="K62" s="39"/>
      <c r="L62" s="42"/>
      <c r="M62" s="9">
        <f t="shared" si="17"/>
        <v>0</v>
      </c>
      <c r="N62" s="43"/>
      <c r="O62" s="3">
        <f t="shared" si="18"/>
        <v>0</v>
      </c>
      <c r="P62" s="1"/>
      <c r="Q62" s="41"/>
      <c r="R62" s="35"/>
      <c r="S62" s="39"/>
      <c r="T62" s="42"/>
      <c r="U62" s="9">
        <f t="shared" si="19"/>
        <v>0</v>
      </c>
      <c r="V62" s="35"/>
      <c r="W62" s="3">
        <f t="shared" si="20"/>
        <v>0</v>
      </c>
      <c r="X62" s="1"/>
    </row>
    <row r="63" spans="1:24" x14ac:dyDescent="0.2">
      <c r="A63" s="35"/>
      <c r="B63" s="39"/>
      <c r="C63" s="42"/>
      <c r="D63" s="9">
        <f t="shared" si="16"/>
        <v>0</v>
      </c>
      <c r="E63" s="42"/>
      <c r="F63" s="53">
        <f>C63</f>
        <v>0</v>
      </c>
      <c r="G63" s="3">
        <f t="shared" si="21"/>
        <v>0</v>
      </c>
      <c r="I63" s="35" t="s">
        <v>112</v>
      </c>
      <c r="J63" s="35"/>
      <c r="K63" s="39">
        <v>2560</v>
      </c>
      <c r="L63" s="42">
        <f>F29</f>
        <v>1</v>
      </c>
      <c r="M63" s="9">
        <f t="shared" si="17"/>
        <v>0</v>
      </c>
      <c r="N63" s="43">
        <v>1</v>
      </c>
      <c r="O63" s="3">
        <f t="shared" si="18"/>
        <v>2560</v>
      </c>
      <c r="P63" s="1"/>
      <c r="Q63" s="35" t="s">
        <v>105</v>
      </c>
      <c r="R63" s="35"/>
      <c r="S63" s="39">
        <v>35</v>
      </c>
      <c r="T63" s="42">
        <v>0</v>
      </c>
      <c r="U63" s="9">
        <f>V63-T63</f>
        <v>0</v>
      </c>
      <c r="V63" s="35">
        <v>0</v>
      </c>
      <c r="W63" s="3">
        <f>S63*V63</f>
        <v>0</v>
      </c>
      <c r="X63" s="1"/>
    </row>
    <row r="64" spans="1:24" x14ac:dyDescent="0.2">
      <c r="A64" s="35"/>
      <c r="B64" s="39"/>
      <c r="C64" s="42"/>
      <c r="D64" s="9">
        <f t="shared" si="16"/>
        <v>0</v>
      </c>
      <c r="E64" s="42"/>
      <c r="F64" s="53">
        <f>C64</f>
        <v>0</v>
      </c>
      <c r="G64" s="3">
        <f t="shared" si="21"/>
        <v>0</v>
      </c>
      <c r="I64" s="35"/>
      <c r="J64" s="35"/>
      <c r="K64" s="39"/>
      <c r="L64" s="42"/>
      <c r="M64" s="9">
        <f t="shared" si="17"/>
        <v>0</v>
      </c>
      <c r="N64" s="43"/>
      <c r="O64" s="3">
        <f t="shared" si="18"/>
        <v>0</v>
      </c>
      <c r="P64" s="1"/>
      <c r="Q64" s="35" t="s">
        <v>72</v>
      </c>
      <c r="R64" s="35"/>
      <c r="S64" s="39">
        <v>275</v>
      </c>
      <c r="T64" s="42">
        <v>5</v>
      </c>
      <c r="U64" s="9">
        <f>V64-T64</f>
        <v>0</v>
      </c>
      <c r="V64" s="35">
        <v>5</v>
      </c>
      <c r="W64" s="3">
        <f>S64*V64</f>
        <v>1375</v>
      </c>
      <c r="X64" s="1"/>
    </row>
    <row r="65" spans="1:24" x14ac:dyDescent="0.2">
      <c r="C65" s="3">
        <f>B51*C51 + B52*C52 + B53*C53 + B54*C54 + B55*C55 + B56*C56 + B57*C57+ B58*C58 + B59*C59 + B60*C60 + B61*C61 + B62*C62 + B63*C63 + B64*C64</f>
        <v>39896.785714285717</v>
      </c>
      <c r="D65" s="9" t="s">
        <v>62</v>
      </c>
      <c r="G65" s="3">
        <f>SUM(G51:G64)</f>
        <v>38985</v>
      </c>
      <c r="H65" t="s">
        <v>63</v>
      </c>
      <c r="L65" s="3">
        <f>K51*L51 + K52*L52 + K53*L53 + K54*L54 + K55*L55 + K56*L56 + K57*L57+ K58*L58 + K59*L59 + K60*L60 + K61*L61 + K62*L62 + K63*L63 + K64*L64</f>
        <v>34997.202380952382</v>
      </c>
      <c r="M65" s="9" t="s">
        <v>62</v>
      </c>
      <c r="N65"/>
      <c r="O65" s="3">
        <f>SUM(O51:O64)</f>
        <v>29860</v>
      </c>
      <c r="P65" t="s">
        <v>63</v>
      </c>
      <c r="S65" s="10"/>
      <c r="T65" s="3">
        <f>S51*T51 + S52*T52 + S53*T53 + S54*T54 + S55*T55 + S56*T56 + S57*T57+ S58*T58 + S59*T59 + S60*T60 + S61*T61 + S62*T62 +S63*T63+S64*T64</f>
        <v>18835.059523809527</v>
      </c>
      <c r="U65" s="9" t="s">
        <v>62</v>
      </c>
      <c r="W65" s="3">
        <f>SUM(W51:W64)</f>
        <v>17405</v>
      </c>
      <c r="X65" t="s">
        <v>63</v>
      </c>
    </row>
    <row r="67" spans="1:24" x14ac:dyDescent="0.2">
      <c r="C67" s="6" t="s">
        <v>61</v>
      </c>
      <c r="D67" s="6" t="s">
        <v>58</v>
      </c>
      <c r="F67" t="s">
        <v>178</v>
      </c>
      <c r="P67" s="1" t="s">
        <v>179</v>
      </c>
      <c r="Q67" s="1"/>
      <c r="R67" s="1"/>
    </row>
    <row r="68" spans="1:24" x14ac:dyDescent="0.2">
      <c r="A68" t="s">
        <v>60</v>
      </c>
      <c r="C68" s="3">
        <f>C28+C48+L48+T48+C65+L65+T65</f>
        <v>389588.10119047627</v>
      </c>
      <c r="D68" s="3">
        <f>D28+G48+O48+W48+G65+O65+W65</f>
        <v>380913.26760000002</v>
      </c>
      <c r="F68" s="41" t="s">
        <v>167</v>
      </c>
      <c r="G68" s="41" t="s">
        <v>168</v>
      </c>
      <c r="H68" s="41" t="s">
        <v>163</v>
      </c>
      <c r="I68" s="41" t="s">
        <v>164</v>
      </c>
      <c r="J68" s="41" t="s">
        <v>169</v>
      </c>
      <c r="K68" s="41" t="s">
        <v>165</v>
      </c>
      <c r="L68" s="41" t="s">
        <v>166</v>
      </c>
      <c r="M68" s="1" t="s">
        <v>109</v>
      </c>
      <c r="P68" s="41" t="s">
        <v>167</v>
      </c>
      <c r="Q68" s="41" t="s">
        <v>168</v>
      </c>
      <c r="R68" s="41" t="s">
        <v>163</v>
      </c>
      <c r="S68" s="41" t="s">
        <v>164</v>
      </c>
      <c r="T68" s="41" t="s">
        <v>169</v>
      </c>
      <c r="U68" s="41" t="s">
        <v>165</v>
      </c>
      <c r="V68" s="41" t="s">
        <v>166</v>
      </c>
      <c r="W68" t="s">
        <v>109</v>
      </c>
    </row>
    <row r="69" spans="1:24" x14ac:dyDescent="0.2">
      <c r="A69" s="1" t="s">
        <v>9</v>
      </c>
      <c r="C69" s="3">
        <f>C68/H29</f>
        <v>12808.375929549902</v>
      </c>
      <c r="D69" s="3">
        <f>D68/H29</f>
        <v>12523.17592109589</v>
      </c>
      <c r="F69" s="44">
        <v>3000</v>
      </c>
      <c r="G69" s="44">
        <v>2000</v>
      </c>
      <c r="H69" s="44">
        <v>2000</v>
      </c>
      <c r="I69" s="44">
        <v>1500</v>
      </c>
      <c r="J69" s="44">
        <v>1000</v>
      </c>
      <c r="K69" s="44">
        <v>3000</v>
      </c>
      <c r="L69" s="44">
        <v>0</v>
      </c>
      <c r="M69" s="11">
        <f>SUM(F69:L69)</f>
        <v>12500</v>
      </c>
      <c r="P69" s="44">
        <v>3000</v>
      </c>
      <c r="Q69" s="44">
        <v>2000</v>
      </c>
      <c r="R69" s="44">
        <v>2000</v>
      </c>
      <c r="S69" s="44">
        <v>1500</v>
      </c>
      <c r="T69" s="44">
        <v>1000</v>
      </c>
      <c r="U69" s="44">
        <v>3000</v>
      </c>
      <c r="V69" s="44">
        <v>0</v>
      </c>
      <c r="W69" s="11">
        <f>SUM(P69:V69)</f>
        <v>12500</v>
      </c>
    </row>
    <row r="70" spans="1:24" x14ac:dyDescent="0.2">
      <c r="A70" t="s">
        <v>10</v>
      </c>
      <c r="B70" s="36">
        <v>6</v>
      </c>
      <c r="C70" s="3">
        <f>C69/$B70</f>
        <v>2134.7293215916502</v>
      </c>
      <c r="D70" s="3">
        <f>D69/$B70</f>
        <v>2087.195986849315</v>
      </c>
      <c r="F70" s="12">
        <f>F69/M69*C69</f>
        <v>3074.0102230919765</v>
      </c>
      <c r="G70" s="12">
        <f>G69/M69*C69</f>
        <v>2049.3401487279843</v>
      </c>
      <c r="H70" s="12">
        <f>H69/M69*C69</f>
        <v>2049.3401487279843</v>
      </c>
      <c r="I70" s="12">
        <f>I69/M69*C69</f>
        <v>1537.0051115459883</v>
      </c>
      <c r="J70" s="12">
        <f>J69/M69*C69</f>
        <v>1024.6700743639922</v>
      </c>
      <c r="K70" s="12">
        <f>K69/M69*C69</f>
        <v>3074.0102230919765</v>
      </c>
      <c r="L70" s="12">
        <f>L69/M69*C69</f>
        <v>0</v>
      </c>
      <c r="M70" s="12">
        <f>SUM(F70:L70)</f>
        <v>12808.375929549902</v>
      </c>
      <c r="P70" s="12">
        <f>P69/W69*D69</f>
        <v>3005.5622210630136</v>
      </c>
      <c r="Q70" s="12">
        <f>Q69/W69*D69</f>
        <v>2003.7081473753424</v>
      </c>
      <c r="R70" s="12">
        <f>R69/W69*D69</f>
        <v>2003.7081473753424</v>
      </c>
      <c r="S70" s="12">
        <f>S69/W69*D69</f>
        <v>1502.7811105315068</v>
      </c>
      <c r="T70" s="12">
        <f>T69/W69*D69</f>
        <v>1001.8540736876712</v>
      </c>
      <c r="U70" s="12">
        <f>U69/W69*D69</f>
        <v>3005.5622210630136</v>
      </c>
      <c r="V70" s="12">
        <f>V69/W69*D69</f>
        <v>0</v>
      </c>
      <c r="W70" s="12">
        <f>SUM(P70:V70)</f>
        <v>12523.17592109589</v>
      </c>
    </row>
    <row r="71" spans="1:24" x14ac:dyDescent="0.2">
      <c r="L71"/>
      <c r="M71"/>
      <c r="P71" s="1"/>
      <c r="Q71" s="1"/>
      <c r="R71" s="1"/>
    </row>
    <row r="72" spans="1:24" x14ac:dyDescent="0.2">
      <c r="D72" t="s">
        <v>76</v>
      </c>
      <c r="F72" s="25">
        <f t="shared" ref="F72:K72" si="22">(F70-F69)*$H$29/3500</f>
        <v>0.64318408163265317</v>
      </c>
      <c r="G72" s="25">
        <f t="shared" si="22"/>
        <v>0.42878938775510206</v>
      </c>
      <c r="H72" s="25">
        <f t="shared" si="22"/>
        <v>0.42878938775510206</v>
      </c>
      <c r="I72" s="25">
        <f t="shared" si="22"/>
        <v>0.32159204081632659</v>
      </c>
      <c r="J72" s="25">
        <f t="shared" si="22"/>
        <v>0.21439469387755103</v>
      </c>
      <c r="K72" s="25">
        <f t="shared" si="22"/>
        <v>0.64318408163265317</v>
      </c>
      <c r="L72" s="25">
        <f>(L70-L69)*$H$29/3500</f>
        <v>0</v>
      </c>
      <c r="M72" s="25">
        <f>(M70-M69)*$H$29/3500</f>
        <v>2.6799336734693884</v>
      </c>
      <c r="P72" s="25">
        <f t="shared" ref="P72:V72" si="23">(P70-P69)*$H$29/3500</f>
        <v>4.8338349714284579E-2</v>
      </c>
      <c r="Q72" s="25">
        <f t="shared" si="23"/>
        <v>3.2225566476189717E-2</v>
      </c>
      <c r="R72" s="25">
        <f t="shared" si="23"/>
        <v>3.2225566476189717E-2</v>
      </c>
      <c r="S72" s="25">
        <f t="shared" si="23"/>
        <v>2.4169174857142289E-2</v>
      </c>
      <c r="T72" s="25">
        <f t="shared" si="23"/>
        <v>1.6112783238094858E-2</v>
      </c>
      <c r="U72" s="25">
        <f t="shared" si="23"/>
        <v>4.8338349714284579E-2</v>
      </c>
      <c r="V72" s="25">
        <f t="shared" si="23"/>
        <v>0</v>
      </c>
      <c r="W72" s="25">
        <f>(W70-W69)*$H$29/3500</f>
        <v>0.20140979047618573</v>
      </c>
    </row>
  </sheetData>
  <sheetProtection password="CA16" sheet="1" objects="1" scenarios="1" selectLockedCells="1"/>
  <phoneticPr fontId="0" type="noConversion"/>
  <hyperlinks>
    <hyperlink ref="V26" r:id="rId1"/>
    <hyperlink ref="V27" r:id="rId2"/>
  </hyperlinks>
  <pageMargins left="0.75" right="0.75" top="1" bottom="1" header="0.5" footer="0.5"/>
  <pageSetup scale="51" fitToHeight="3" orientation="landscape" horizontalDpi="300" verticalDpi="300" r:id="rId3"/>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0"/>
  <sheetViews>
    <sheetView zoomScaleNormal="100" workbookViewId="0">
      <selection activeCell="L17" sqref="L17"/>
    </sheetView>
  </sheetViews>
  <sheetFormatPr defaultRowHeight="12.75" x14ac:dyDescent="0.2"/>
  <cols>
    <col min="1" max="1" width="9.42578125" customWidth="1"/>
  </cols>
  <sheetData>
    <row r="1" spans="1:15" ht="12.75" customHeight="1" x14ac:dyDescent="0.2">
      <c r="A1" s="56"/>
      <c r="B1" s="56"/>
      <c r="C1" s="56"/>
      <c r="D1" s="56"/>
      <c r="E1" s="56"/>
      <c r="F1" s="56"/>
      <c r="G1" s="56"/>
      <c r="H1" s="56"/>
      <c r="I1" s="56"/>
      <c r="J1" s="56"/>
      <c r="K1" s="56"/>
      <c r="L1" s="56"/>
      <c r="M1" s="56"/>
      <c r="N1" s="56"/>
      <c r="O1" s="56"/>
    </row>
    <row r="2" spans="1:15" x14ac:dyDescent="0.2">
      <c r="A2" s="56"/>
      <c r="B2" s="56"/>
      <c r="C2" s="56"/>
      <c r="D2" s="56"/>
      <c r="E2" s="56"/>
      <c r="F2" s="56"/>
      <c r="G2" s="56"/>
      <c r="H2" s="56"/>
      <c r="I2" s="56"/>
      <c r="J2" s="56"/>
      <c r="K2" s="56"/>
      <c r="L2" s="56"/>
      <c r="M2" s="56"/>
      <c r="N2" s="56"/>
      <c r="O2" s="56"/>
    </row>
    <row r="3" spans="1:15" x14ac:dyDescent="0.2">
      <c r="A3" s="56"/>
      <c r="B3" s="56"/>
      <c r="C3" s="56"/>
      <c r="D3" s="56"/>
      <c r="E3" s="56"/>
      <c r="F3" s="56"/>
      <c r="G3" s="56"/>
      <c r="H3" s="56"/>
      <c r="I3" s="56"/>
      <c r="J3" s="56"/>
      <c r="K3" s="56"/>
      <c r="L3" s="56"/>
      <c r="M3" s="56"/>
      <c r="N3" s="56"/>
      <c r="O3" s="56"/>
    </row>
    <row r="4" spans="1:15" x14ac:dyDescent="0.2">
      <c r="A4" s="56"/>
      <c r="B4" s="56"/>
      <c r="C4" s="56"/>
      <c r="D4" s="56"/>
      <c r="E4" s="56"/>
      <c r="F4" s="56"/>
      <c r="G4" s="56"/>
      <c r="H4" s="56"/>
      <c r="I4" s="56"/>
      <c r="J4" s="56"/>
      <c r="K4" s="56"/>
      <c r="L4" s="56"/>
      <c r="M4" s="56"/>
      <c r="N4" s="56"/>
      <c r="O4" s="56"/>
    </row>
    <row r="5" spans="1:15" x14ac:dyDescent="0.2">
      <c r="A5" s="56"/>
      <c r="B5" s="56"/>
      <c r="C5" s="56"/>
      <c r="D5" s="56"/>
      <c r="E5" s="56"/>
      <c r="F5" s="56"/>
      <c r="G5" s="56"/>
      <c r="H5" s="56"/>
      <c r="I5" s="56"/>
      <c r="J5" s="56"/>
      <c r="K5" s="56"/>
      <c r="L5" s="56"/>
      <c r="M5" s="56"/>
      <c r="N5" s="56"/>
      <c r="O5" s="56"/>
    </row>
    <row r="6" spans="1:15" x14ac:dyDescent="0.2">
      <c r="A6" s="56"/>
      <c r="B6" s="56"/>
      <c r="C6" s="56"/>
      <c r="D6" s="56"/>
      <c r="E6" s="56"/>
      <c r="F6" s="56"/>
      <c r="G6" s="56"/>
      <c r="H6" s="56"/>
      <c r="I6" s="56"/>
      <c r="J6" s="56"/>
      <c r="K6" s="56"/>
      <c r="L6" s="56"/>
      <c r="M6" s="56"/>
      <c r="N6" s="56"/>
      <c r="O6" s="56"/>
    </row>
    <row r="7" spans="1:15" x14ac:dyDescent="0.2">
      <c r="A7" s="56"/>
      <c r="B7" s="56"/>
      <c r="C7" s="56"/>
      <c r="D7" s="56"/>
      <c r="E7" s="56"/>
      <c r="F7" s="56"/>
      <c r="G7" s="56"/>
      <c r="H7" s="56"/>
      <c r="I7" s="56"/>
      <c r="J7" s="56"/>
      <c r="K7" s="56"/>
      <c r="L7" s="56"/>
      <c r="M7" s="56"/>
      <c r="N7" s="56"/>
      <c r="O7" s="56"/>
    </row>
    <row r="8" spans="1:15" x14ac:dyDescent="0.2">
      <c r="A8" s="56"/>
      <c r="B8" s="56"/>
      <c r="C8" s="56"/>
      <c r="D8" s="56"/>
      <c r="E8" s="56"/>
      <c r="F8" s="56"/>
      <c r="G8" s="56"/>
      <c r="H8" s="56"/>
      <c r="I8" s="56"/>
      <c r="J8" s="56"/>
      <c r="K8" s="56"/>
      <c r="L8" s="56"/>
      <c r="M8" s="56"/>
      <c r="N8" s="56"/>
      <c r="O8" s="56"/>
    </row>
    <row r="9" spans="1:15" x14ac:dyDescent="0.2">
      <c r="A9" s="56"/>
      <c r="B9" s="56"/>
      <c r="C9" s="56"/>
      <c r="D9" s="56"/>
      <c r="E9" s="56"/>
      <c r="F9" s="56"/>
      <c r="G9" s="56"/>
      <c r="H9" s="56"/>
      <c r="I9" s="56"/>
      <c r="J9" s="56"/>
      <c r="K9" s="56"/>
      <c r="L9" s="56"/>
      <c r="M9" s="56"/>
      <c r="N9" s="56"/>
      <c r="O9" s="56"/>
    </row>
    <row r="10" spans="1:15" x14ac:dyDescent="0.2">
      <c r="A10" s="56"/>
      <c r="B10" s="56"/>
      <c r="C10" s="56"/>
      <c r="D10" s="56"/>
      <c r="E10" s="56"/>
      <c r="F10" s="56"/>
      <c r="G10" s="56"/>
      <c r="H10" s="56"/>
      <c r="I10" s="56"/>
      <c r="J10" s="56"/>
      <c r="K10" s="56"/>
      <c r="L10" s="56"/>
      <c r="M10" s="56"/>
      <c r="N10" s="56"/>
      <c r="O10" s="56"/>
    </row>
    <row r="11" spans="1:15" x14ac:dyDescent="0.2">
      <c r="A11" s="56"/>
      <c r="B11" s="56"/>
      <c r="C11" s="56"/>
      <c r="D11" s="56"/>
      <c r="E11" s="56"/>
      <c r="F11" s="56"/>
      <c r="G11" s="56"/>
      <c r="H11" s="56"/>
      <c r="I11" s="56"/>
      <c r="J11" s="56"/>
      <c r="K11" s="56"/>
      <c r="L11" s="56"/>
      <c r="M11" s="56"/>
      <c r="N11" s="56"/>
      <c r="O11" s="56"/>
    </row>
    <row r="12" spans="1:15" x14ac:dyDescent="0.2">
      <c r="A12" s="56"/>
      <c r="B12" s="56"/>
      <c r="C12" s="56"/>
      <c r="D12" s="56"/>
      <c r="E12" s="56"/>
      <c r="F12" s="56"/>
      <c r="G12" s="56"/>
      <c r="H12" s="56"/>
      <c r="I12" s="56"/>
      <c r="J12" s="56"/>
      <c r="K12" s="56"/>
      <c r="L12" s="56"/>
      <c r="M12" s="56"/>
      <c r="N12" s="56"/>
      <c r="O12" s="56"/>
    </row>
    <row r="13" spans="1:15" x14ac:dyDescent="0.2">
      <c r="A13" s="56"/>
      <c r="B13" s="56"/>
      <c r="C13" s="56"/>
      <c r="D13" s="56"/>
      <c r="E13" s="56"/>
      <c r="F13" s="56"/>
      <c r="G13" s="56"/>
      <c r="H13" s="56"/>
      <c r="I13" s="56"/>
      <c r="J13" s="56"/>
      <c r="K13" s="56"/>
      <c r="L13" s="56"/>
      <c r="M13" s="56"/>
      <c r="N13" s="56"/>
      <c r="O13" s="56"/>
    </row>
    <row r="14" spans="1:15" x14ac:dyDescent="0.2">
      <c r="A14" s="56"/>
      <c r="B14" s="56"/>
      <c r="C14" s="56"/>
      <c r="D14" s="56"/>
      <c r="E14" s="56"/>
      <c r="F14" s="56"/>
      <c r="G14" s="56"/>
      <c r="H14" s="56"/>
      <c r="I14" s="56"/>
      <c r="J14" s="56"/>
      <c r="K14" s="56"/>
      <c r="L14" s="56"/>
      <c r="M14" s="56"/>
      <c r="N14" s="56"/>
      <c r="O14" s="56"/>
    </row>
    <row r="15" spans="1:15" x14ac:dyDescent="0.2">
      <c r="A15" s="56"/>
      <c r="B15" s="56"/>
      <c r="C15" s="56"/>
      <c r="D15" s="56"/>
      <c r="E15" s="56"/>
      <c r="F15" s="56"/>
      <c r="G15" s="56"/>
      <c r="H15" s="56"/>
      <c r="I15" s="56"/>
      <c r="J15" s="56"/>
      <c r="K15" s="56"/>
      <c r="L15" s="56"/>
      <c r="M15" s="56"/>
      <c r="N15" s="56"/>
      <c r="O15" s="56"/>
    </row>
    <row r="16" spans="1:15" x14ac:dyDescent="0.2">
      <c r="A16" s="56"/>
      <c r="B16" s="56"/>
      <c r="C16" s="56"/>
      <c r="D16" s="56"/>
      <c r="E16" s="56"/>
      <c r="F16" s="56"/>
      <c r="G16" s="56"/>
      <c r="H16" s="56"/>
      <c r="I16" s="56"/>
      <c r="J16" s="56"/>
      <c r="K16" s="56"/>
      <c r="L16" s="56"/>
      <c r="M16" s="56"/>
      <c r="N16" s="56"/>
      <c r="O16" s="56"/>
    </row>
    <row r="17" spans="1:15" x14ac:dyDescent="0.2">
      <c r="A17" s="56"/>
      <c r="B17" s="56"/>
      <c r="C17" s="56"/>
      <c r="D17" s="56"/>
      <c r="E17" s="56"/>
      <c r="F17" s="56"/>
      <c r="G17" s="56"/>
      <c r="H17" s="56"/>
      <c r="I17" s="56"/>
      <c r="J17" s="56"/>
      <c r="K17" s="56"/>
      <c r="L17" s="56"/>
      <c r="M17" s="56"/>
      <c r="N17" s="56"/>
      <c r="O17" s="56"/>
    </row>
    <row r="18" spans="1:15" x14ac:dyDescent="0.2">
      <c r="A18" s="56"/>
      <c r="B18" s="56"/>
      <c r="C18" s="56"/>
      <c r="D18" s="56"/>
      <c r="E18" s="56"/>
      <c r="F18" s="56"/>
      <c r="G18" s="56"/>
      <c r="H18" s="56"/>
      <c r="I18" s="56"/>
      <c r="J18" s="56"/>
      <c r="K18" s="56"/>
      <c r="L18" s="56"/>
      <c r="M18" s="56"/>
      <c r="N18" s="56"/>
      <c r="O18" s="56"/>
    </row>
    <row r="19" spans="1:15" x14ac:dyDescent="0.2">
      <c r="A19" s="56"/>
      <c r="B19" s="56"/>
      <c r="C19" s="56"/>
      <c r="D19" s="56"/>
      <c r="E19" s="56"/>
      <c r="F19" s="56"/>
      <c r="G19" s="56"/>
      <c r="H19" s="56"/>
      <c r="I19" s="56"/>
      <c r="J19" s="56"/>
      <c r="K19" s="56"/>
      <c r="L19" s="56"/>
      <c r="M19" s="56"/>
      <c r="N19" s="56"/>
      <c r="O19" s="56"/>
    </row>
    <row r="20" spans="1:15" x14ac:dyDescent="0.2">
      <c r="A20" s="56"/>
      <c r="B20" s="56"/>
      <c r="C20" s="56"/>
      <c r="D20" s="56"/>
      <c r="E20" s="56"/>
      <c r="F20" s="56"/>
      <c r="G20" s="56"/>
      <c r="H20" s="56"/>
      <c r="I20" s="56"/>
      <c r="J20" s="56"/>
      <c r="K20" s="56"/>
      <c r="L20" s="56"/>
      <c r="M20" s="56"/>
      <c r="N20" s="56"/>
      <c r="O20" s="56"/>
    </row>
    <row r="21" spans="1:15" x14ac:dyDescent="0.2">
      <c r="A21" s="56"/>
      <c r="B21" s="56"/>
      <c r="C21" s="56"/>
      <c r="D21" s="56"/>
      <c r="E21" s="56"/>
      <c r="F21" s="56"/>
      <c r="G21" s="56"/>
      <c r="H21" s="56"/>
      <c r="I21" s="56"/>
      <c r="J21" s="56"/>
      <c r="K21" s="56"/>
      <c r="L21" s="56"/>
      <c r="M21" s="56"/>
      <c r="N21" s="56"/>
      <c r="O21" s="56"/>
    </row>
    <row r="22" spans="1:15" x14ac:dyDescent="0.2">
      <c r="A22" s="56"/>
      <c r="B22" s="56"/>
      <c r="C22" s="56"/>
      <c r="D22" s="56"/>
      <c r="E22" s="56"/>
      <c r="F22" s="56"/>
      <c r="G22" s="56"/>
      <c r="H22" s="56"/>
      <c r="I22" s="56"/>
      <c r="J22" s="56"/>
      <c r="K22" s="56"/>
      <c r="L22" s="56"/>
      <c r="M22" s="56"/>
      <c r="N22" s="56"/>
      <c r="O22" s="56"/>
    </row>
    <row r="23" spans="1:15" x14ac:dyDescent="0.2">
      <c r="A23" s="56"/>
      <c r="B23" s="56"/>
      <c r="C23" s="56"/>
      <c r="D23" s="56"/>
      <c r="E23" s="56"/>
      <c r="F23" s="56"/>
      <c r="G23" s="56"/>
      <c r="H23" s="56"/>
      <c r="I23" s="56"/>
      <c r="J23" s="56"/>
      <c r="K23" s="56"/>
      <c r="L23" s="56"/>
      <c r="M23" s="56"/>
      <c r="N23" s="56"/>
      <c r="O23" s="56"/>
    </row>
    <row r="24" spans="1:15" x14ac:dyDescent="0.2">
      <c r="A24" s="56"/>
      <c r="B24" s="56"/>
      <c r="C24" s="56"/>
      <c r="D24" s="56"/>
      <c r="E24" s="56"/>
      <c r="F24" s="56"/>
      <c r="G24" s="56"/>
      <c r="H24" s="56"/>
      <c r="I24" s="56"/>
      <c r="J24" s="56"/>
      <c r="K24" s="56"/>
      <c r="L24" s="56"/>
      <c r="M24" s="56"/>
      <c r="N24" s="56"/>
      <c r="O24" s="56"/>
    </row>
    <row r="25" spans="1:15" x14ac:dyDescent="0.2">
      <c r="A25" s="56"/>
      <c r="B25" s="56"/>
      <c r="C25" s="56"/>
      <c r="D25" s="56"/>
      <c r="E25" s="56"/>
      <c r="F25" s="56"/>
      <c r="G25" s="56"/>
      <c r="H25" s="56"/>
      <c r="I25" s="56"/>
      <c r="J25" s="56"/>
      <c r="K25" s="56"/>
      <c r="L25" s="56"/>
      <c r="M25" s="56"/>
      <c r="N25" s="56"/>
      <c r="O25" s="56"/>
    </row>
    <row r="26" spans="1:15" x14ac:dyDescent="0.2">
      <c r="A26" s="56"/>
      <c r="B26" s="56"/>
      <c r="C26" s="56"/>
      <c r="D26" s="56"/>
      <c r="E26" s="56"/>
      <c r="F26" s="56"/>
      <c r="G26" s="56"/>
      <c r="H26" s="56"/>
      <c r="I26" s="56"/>
      <c r="J26" s="56"/>
      <c r="K26" s="56"/>
      <c r="L26" s="56"/>
      <c r="M26" s="56"/>
      <c r="N26" s="56"/>
      <c r="O26" s="56"/>
    </row>
    <row r="27" spans="1:15" x14ac:dyDescent="0.2">
      <c r="A27" s="56"/>
      <c r="B27" s="56"/>
      <c r="C27" s="56"/>
      <c r="D27" s="56"/>
      <c r="E27" s="56"/>
      <c r="F27" s="56"/>
      <c r="G27" s="56"/>
      <c r="H27" s="56"/>
      <c r="I27" s="56"/>
      <c r="J27" s="56"/>
      <c r="K27" s="56"/>
      <c r="L27" s="56"/>
      <c r="M27" s="56"/>
      <c r="N27" s="56"/>
      <c r="O27" s="56"/>
    </row>
    <row r="28" spans="1:15" x14ac:dyDescent="0.2">
      <c r="A28" s="56"/>
      <c r="B28" s="56"/>
      <c r="C28" s="56"/>
      <c r="D28" s="56"/>
      <c r="E28" s="56"/>
      <c r="F28" s="56"/>
      <c r="G28" s="56"/>
      <c r="H28" s="56"/>
      <c r="I28" s="56"/>
      <c r="J28" s="56"/>
      <c r="K28" s="56"/>
      <c r="L28" s="56"/>
      <c r="M28" s="56"/>
      <c r="N28" s="56"/>
      <c r="O28" s="56"/>
    </row>
    <row r="29" spans="1:15" x14ac:dyDescent="0.2">
      <c r="A29" s="56"/>
      <c r="B29" s="56"/>
      <c r="C29" s="56"/>
      <c r="D29" s="56"/>
      <c r="E29" s="56"/>
      <c r="F29" s="56"/>
      <c r="G29" s="56"/>
      <c r="H29" s="56"/>
      <c r="I29" s="56"/>
      <c r="J29" s="56"/>
      <c r="K29" s="56"/>
      <c r="L29" s="56"/>
      <c r="M29" s="56"/>
      <c r="N29" s="56"/>
      <c r="O29" s="56"/>
    </row>
    <row r="30" spans="1:15" x14ac:dyDescent="0.2">
      <c r="A30" s="56"/>
      <c r="B30" s="56"/>
      <c r="C30" s="56"/>
      <c r="D30" s="56"/>
      <c r="E30" s="56"/>
      <c r="F30" s="56"/>
      <c r="G30" s="56"/>
      <c r="H30" s="56"/>
      <c r="I30" s="56"/>
      <c r="J30" s="56"/>
      <c r="K30" s="56"/>
      <c r="L30" s="56"/>
      <c r="M30" s="56"/>
      <c r="N30" s="56"/>
      <c r="O30" s="56"/>
    </row>
    <row r="31" spans="1:15" x14ac:dyDescent="0.2">
      <c r="A31" s="56"/>
      <c r="B31" s="56"/>
      <c r="C31" s="56"/>
      <c r="D31" s="56"/>
      <c r="E31" s="56"/>
      <c r="F31" s="56"/>
      <c r="G31" s="56"/>
      <c r="H31" s="56"/>
      <c r="I31" s="56"/>
      <c r="J31" s="56"/>
      <c r="K31" s="56"/>
      <c r="L31" s="56"/>
      <c r="M31" s="56"/>
      <c r="N31" s="56"/>
      <c r="O31" s="56"/>
    </row>
    <row r="32" spans="1:15" x14ac:dyDescent="0.2">
      <c r="A32" s="56"/>
      <c r="B32" s="56"/>
      <c r="C32" s="56"/>
      <c r="D32" s="56"/>
      <c r="E32" s="56"/>
      <c r="F32" s="56"/>
      <c r="G32" s="56"/>
      <c r="H32" s="56"/>
      <c r="I32" s="56"/>
      <c r="J32" s="56"/>
      <c r="K32" s="56"/>
      <c r="L32" s="56"/>
      <c r="M32" s="56"/>
      <c r="N32" s="56"/>
      <c r="O32" s="56"/>
    </row>
    <row r="33" spans="1:15" x14ac:dyDescent="0.2">
      <c r="A33" s="56"/>
      <c r="B33" s="56"/>
      <c r="C33" s="56"/>
      <c r="D33" s="56"/>
      <c r="E33" s="56"/>
      <c r="F33" s="56"/>
      <c r="G33" s="56"/>
      <c r="H33" s="56"/>
      <c r="I33" s="56"/>
      <c r="J33" s="56"/>
      <c r="K33" s="56"/>
      <c r="L33" s="56"/>
      <c r="M33" s="56"/>
      <c r="N33" s="56"/>
      <c r="O33" s="56"/>
    </row>
    <row r="34" spans="1:15" x14ac:dyDescent="0.2">
      <c r="A34" s="56"/>
      <c r="B34" s="56"/>
      <c r="C34" s="56"/>
      <c r="D34" s="56"/>
      <c r="E34" s="56"/>
      <c r="F34" s="56"/>
      <c r="G34" s="56"/>
      <c r="H34" s="56"/>
      <c r="I34" s="56"/>
      <c r="J34" s="56"/>
      <c r="K34" s="56"/>
      <c r="L34" s="56"/>
      <c r="M34" s="56"/>
      <c r="N34" s="56"/>
      <c r="O34" s="56"/>
    </row>
    <row r="35" spans="1:15" x14ac:dyDescent="0.2">
      <c r="A35" s="56"/>
      <c r="B35" s="56"/>
      <c r="C35" s="56"/>
      <c r="D35" s="56"/>
      <c r="E35" s="56"/>
      <c r="F35" s="56"/>
      <c r="G35" s="56"/>
      <c r="H35" s="56"/>
      <c r="I35" s="56"/>
      <c r="J35" s="56"/>
      <c r="K35" s="56"/>
      <c r="L35" s="56"/>
      <c r="M35" s="56"/>
      <c r="N35" s="56"/>
      <c r="O35" s="56"/>
    </row>
    <row r="36" spans="1:15" x14ac:dyDescent="0.2">
      <c r="A36" s="56"/>
      <c r="B36" s="56"/>
      <c r="C36" s="56"/>
      <c r="D36" s="56"/>
      <c r="E36" s="56"/>
      <c r="F36" s="56"/>
      <c r="G36" s="56"/>
      <c r="H36" s="56"/>
      <c r="I36" s="56"/>
      <c r="J36" s="56"/>
      <c r="K36" s="56"/>
      <c r="L36" s="56"/>
      <c r="M36" s="56"/>
      <c r="N36" s="56"/>
      <c r="O36" s="56"/>
    </row>
    <row r="37" spans="1:15" x14ac:dyDescent="0.2">
      <c r="A37" s="56"/>
      <c r="B37" s="56"/>
      <c r="C37" s="56"/>
      <c r="D37" s="56"/>
      <c r="E37" s="56"/>
      <c r="F37" s="56"/>
      <c r="G37" s="56"/>
      <c r="H37" s="56"/>
      <c r="I37" s="56"/>
      <c r="J37" s="56"/>
      <c r="K37" s="56"/>
      <c r="L37" s="56"/>
      <c r="M37" s="56"/>
      <c r="N37" s="56"/>
      <c r="O37" s="56"/>
    </row>
    <row r="38" spans="1:15" x14ac:dyDescent="0.2">
      <c r="A38" s="56"/>
      <c r="B38" s="56"/>
      <c r="C38" s="56"/>
      <c r="D38" s="56"/>
      <c r="E38" s="56"/>
      <c r="F38" s="56"/>
      <c r="G38" s="56"/>
      <c r="H38" s="56"/>
      <c r="I38" s="56"/>
      <c r="J38" s="56"/>
      <c r="K38" s="56"/>
      <c r="L38" s="56"/>
      <c r="M38" s="56"/>
      <c r="N38" s="56"/>
      <c r="O38" s="56"/>
    </row>
    <row r="39" spans="1:15" x14ac:dyDescent="0.2">
      <c r="A39" s="56"/>
      <c r="B39" s="56"/>
      <c r="C39" s="56"/>
      <c r="D39" s="56"/>
      <c r="E39" s="56"/>
      <c r="F39" s="56"/>
      <c r="G39" s="56"/>
      <c r="H39" s="56"/>
      <c r="I39" s="56"/>
      <c r="J39" s="56"/>
      <c r="K39" s="56"/>
      <c r="L39" s="56"/>
      <c r="M39" s="56"/>
      <c r="N39" s="56"/>
      <c r="O39" s="56"/>
    </row>
    <row r="40" spans="1:15" x14ac:dyDescent="0.2">
      <c r="A40" s="56"/>
      <c r="B40" s="56"/>
      <c r="C40" s="56"/>
      <c r="D40" s="56"/>
      <c r="E40" s="56"/>
      <c r="F40" s="56"/>
      <c r="G40" s="56"/>
      <c r="H40" s="56"/>
      <c r="I40" s="56"/>
      <c r="J40" s="56"/>
      <c r="K40" s="56"/>
      <c r="L40" s="56"/>
      <c r="M40" s="56"/>
      <c r="N40" s="56"/>
      <c r="O40" s="56"/>
    </row>
    <row r="41" spans="1:15" x14ac:dyDescent="0.2">
      <c r="A41" s="56"/>
      <c r="B41" s="56"/>
      <c r="C41" s="56"/>
      <c r="D41" s="56"/>
      <c r="E41" s="56"/>
      <c r="F41" s="56"/>
      <c r="G41" s="56"/>
      <c r="H41" s="56"/>
      <c r="I41" s="56"/>
      <c r="J41" s="56"/>
      <c r="K41" s="56"/>
      <c r="L41" s="56"/>
      <c r="M41" s="56"/>
      <c r="N41" s="56"/>
      <c r="O41" s="56"/>
    </row>
    <row r="42" spans="1:15" x14ac:dyDescent="0.2">
      <c r="A42" s="56"/>
      <c r="B42" s="56"/>
      <c r="C42" s="56"/>
      <c r="D42" s="56"/>
      <c r="E42" s="56"/>
      <c r="F42" s="56"/>
      <c r="G42" s="56"/>
      <c r="H42" s="56"/>
      <c r="I42" s="56"/>
      <c r="J42" s="56"/>
      <c r="K42" s="56"/>
      <c r="L42" s="56"/>
      <c r="M42" s="56"/>
      <c r="N42" s="56"/>
      <c r="O42" s="56"/>
    </row>
    <row r="43" spans="1:15" x14ac:dyDescent="0.2">
      <c r="A43" s="56"/>
      <c r="B43" s="56"/>
      <c r="C43" s="56"/>
      <c r="D43" s="56"/>
      <c r="E43" s="56"/>
      <c r="F43" s="56"/>
      <c r="G43" s="56"/>
      <c r="H43" s="56"/>
      <c r="I43" s="56"/>
      <c r="J43" s="56"/>
      <c r="K43" s="56"/>
      <c r="L43" s="56"/>
      <c r="M43" s="56"/>
      <c r="N43" s="56"/>
      <c r="O43" s="56"/>
    </row>
    <row r="44" spans="1:15" x14ac:dyDescent="0.2">
      <c r="A44" s="56"/>
      <c r="B44" s="56"/>
      <c r="C44" s="56"/>
      <c r="D44" s="56"/>
      <c r="E44" s="56"/>
      <c r="F44" s="56"/>
      <c r="G44" s="56"/>
      <c r="H44" s="56"/>
      <c r="I44" s="56"/>
      <c r="J44" s="56"/>
      <c r="K44" s="56"/>
      <c r="L44" s="56"/>
      <c r="M44" s="56"/>
      <c r="N44" s="56"/>
      <c r="O44" s="56"/>
    </row>
    <row r="45" spans="1:15" x14ac:dyDescent="0.2">
      <c r="A45" s="56"/>
      <c r="B45" s="56"/>
      <c r="C45" s="56"/>
      <c r="D45" s="56"/>
      <c r="E45" s="56"/>
      <c r="F45" s="56"/>
      <c r="G45" s="56"/>
      <c r="H45" s="56"/>
      <c r="I45" s="56"/>
      <c r="J45" s="56"/>
      <c r="K45" s="56"/>
      <c r="L45" s="56"/>
      <c r="M45" s="56"/>
      <c r="N45" s="56"/>
      <c r="O45" s="56"/>
    </row>
    <row r="46" spans="1:15" x14ac:dyDescent="0.2">
      <c r="A46" s="56"/>
      <c r="B46" s="56"/>
      <c r="C46" s="56"/>
      <c r="D46" s="56"/>
      <c r="E46" s="56"/>
      <c r="F46" s="56"/>
      <c r="G46" s="56"/>
      <c r="H46" s="56"/>
      <c r="I46" s="56"/>
      <c r="J46" s="56"/>
      <c r="K46" s="56"/>
      <c r="L46" s="56"/>
      <c r="M46" s="56"/>
      <c r="N46" s="56"/>
      <c r="O46" s="56"/>
    </row>
    <row r="47" spans="1:15" x14ac:dyDescent="0.2">
      <c r="A47" s="56"/>
      <c r="B47" s="56"/>
      <c r="C47" s="56"/>
      <c r="D47" s="56"/>
      <c r="E47" s="56"/>
      <c r="F47" s="56"/>
      <c r="G47" s="56"/>
      <c r="H47" s="56"/>
      <c r="I47" s="56"/>
      <c r="J47" s="56"/>
      <c r="K47" s="56"/>
      <c r="L47" s="56"/>
      <c r="M47" s="56"/>
      <c r="N47" s="56"/>
      <c r="O47" s="56"/>
    </row>
    <row r="48" spans="1:15" x14ac:dyDescent="0.2">
      <c r="A48" s="56"/>
      <c r="B48" s="56"/>
      <c r="C48" s="56"/>
      <c r="D48" s="56"/>
      <c r="E48" s="56"/>
      <c r="F48" s="56"/>
      <c r="G48" s="56"/>
      <c r="H48" s="56"/>
      <c r="I48" s="56"/>
      <c r="J48" s="56"/>
      <c r="K48" s="56"/>
      <c r="L48" s="56"/>
      <c r="M48" s="56"/>
      <c r="N48" s="56"/>
      <c r="O48" s="56"/>
    </row>
    <row r="49" spans="1:15" x14ac:dyDescent="0.2">
      <c r="A49" s="56"/>
      <c r="B49" s="56"/>
      <c r="C49" s="56"/>
      <c r="D49" s="56"/>
      <c r="E49" s="56"/>
      <c r="F49" s="56"/>
      <c r="G49" s="56"/>
      <c r="H49" s="56"/>
      <c r="I49" s="56"/>
      <c r="J49" s="56"/>
      <c r="K49" s="56"/>
      <c r="L49" s="56"/>
      <c r="M49" s="56"/>
      <c r="N49" s="56"/>
      <c r="O49" s="56"/>
    </row>
    <row r="50" spans="1:15" x14ac:dyDescent="0.2">
      <c r="A50" s="56"/>
      <c r="B50" s="56"/>
      <c r="C50" s="56"/>
      <c r="D50" s="56"/>
      <c r="E50" s="56"/>
      <c r="F50" s="56"/>
      <c r="G50" s="56"/>
      <c r="H50" s="56"/>
      <c r="I50" s="56"/>
      <c r="J50" s="56"/>
      <c r="K50" s="56"/>
      <c r="L50" s="56"/>
      <c r="M50" s="56"/>
      <c r="N50" s="56"/>
      <c r="O50" s="56"/>
    </row>
    <row r="51" spans="1:15" x14ac:dyDescent="0.2">
      <c r="A51" s="56"/>
      <c r="B51" s="56"/>
      <c r="C51" s="56"/>
      <c r="D51" s="56"/>
      <c r="E51" s="56"/>
      <c r="F51" s="56"/>
      <c r="G51" s="56"/>
      <c r="H51" s="56"/>
      <c r="I51" s="56"/>
      <c r="J51" s="56"/>
      <c r="K51" s="56"/>
      <c r="L51" s="56"/>
      <c r="M51" s="56"/>
      <c r="N51" s="56"/>
      <c r="O51" s="56"/>
    </row>
    <row r="52" spans="1:15" x14ac:dyDescent="0.2">
      <c r="A52" s="56"/>
      <c r="B52" s="56"/>
      <c r="C52" s="56"/>
      <c r="D52" s="56"/>
      <c r="E52" s="56"/>
      <c r="F52" s="56"/>
      <c r="G52" s="56"/>
      <c r="H52" s="56"/>
      <c r="I52" s="56"/>
      <c r="J52" s="56"/>
      <c r="K52" s="56"/>
      <c r="L52" s="56"/>
      <c r="M52" s="56"/>
      <c r="N52" s="56"/>
      <c r="O52" s="56"/>
    </row>
    <row r="53" spans="1:15" x14ac:dyDescent="0.2">
      <c r="A53" s="56"/>
      <c r="B53" s="56"/>
      <c r="C53" s="56"/>
      <c r="D53" s="56"/>
      <c r="E53" s="56"/>
      <c r="F53" s="56"/>
      <c r="G53" s="56"/>
      <c r="H53" s="56"/>
      <c r="I53" s="56"/>
      <c r="J53" s="56"/>
      <c r="K53" s="56"/>
      <c r="L53" s="56"/>
      <c r="M53" s="56"/>
      <c r="N53" s="56"/>
      <c r="O53" s="56"/>
    </row>
    <row r="54" spans="1:15" x14ac:dyDescent="0.2">
      <c r="A54" s="56"/>
      <c r="B54" s="56"/>
      <c r="C54" s="56"/>
      <c r="D54" s="56"/>
      <c r="E54" s="56"/>
      <c r="F54" s="56"/>
      <c r="G54" s="56"/>
      <c r="H54" s="56"/>
      <c r="I54" s="56"/>
      <c r="J54" s="56"/>
      <c r="K54" s="56"/>
      <c r="L54" s="56"/>
      <c r="M54" s="56"/>
      <c r="N54" s="56"/>
      <c r="O54" s="56"/>
    </row>
    <row r="55" spans="1:15" x14ac:dyDescent="0.2">
      <c r="A55" s="56"/>
      <c r="B55" s="56"/>
      <c r="C55" s="56"/>
      <c r="D55" s="56"/>
      <c r="E55" s="56"/>
      <c r="F55" s="56"/>
      <c r="G55" s="56"/>
      <c r="H55" s="56"/>
      <c r="I55" s="56"/>
      <c r="J55" s="56"/>
      <c r="K55" s="56"/>
      <c r="L55" s="56"/>
      <c r="M55" s="56"/>
      <c r="N55" s="56"/>
      <c r="O55" s="56"/>
    </row>
    <row r="56" spans="1:15" x14ac:dyDescent="0.2">
      <c r="A56" s="56"/>
      <c r="B56" s="56"/>
      <c r="C56" s="56"/>
      <c r="D56" s="56"/>
      <c r="E56" s="56"/>
      <c r="F56" s="56"/>
      <c r="G56" s="56"/>
      <c r="H56" s="56"/>
      <c r="I56" s="56"/>
      <c r="J56" s="56"/>
      <c r="K56" s="56"/>
      <c r="L56" s="56"/>
      <c r="M56" s="56"/>
      <c r="N56" s="56"/>
      <c r="O56" s="56"/>
    </row>
    <row r="57" spans="1:15" x14ac:dyDescent="0.2">
      <c r="A57" s="56"/>
      <c r="B57" s="56"/>
      <c r="C57" s="56"/>
      <c r="D57" s="56"/>
      <c r="E57" s="56"/>
      <c r="F57" s="56"/>
      <c r="G57" s="56"/>
      <c r="H57" s="56"/>
      <c r="I57" s="56"/>
      <c r="J57" s="56"/>
      <c r="K57" s="56"/>
      <c r="L57" s="56"/>
      <c r="M57" s="56"/>
      <c r="N57" s="56"/>
      <c r="O57" s="56"/>
    </row>
    <row r="58" spans="1:15" x14ac:dyDescent="0.2">
      <c r="A58" s="56"/>
      <c r="B58" s="56"/>
      <c r="C58" s="56"/>
      <c r="D58" s="56"/>
      <c r="E58" s="56"/>
      <c r="F58" s="56"/>
      <c r="G58" s="56"/>
      <c r="H58" s="56"/>
      <c r="I58" s="56"/>
      <c r="J58" s="56"/>
      <c r="K58" s="56"/>
      <c r="L58" s="56"/>
      <c r="M58" s="56"/>
      <c r="N58" s="56"/>
      <c r="O58" s="56"/>
    </row>
    <row r="59" spans="1:15" x14ac:dyDescent="0.2">
      <c r="A59" s="56"/>
      <c r="B59" s="56"/>
      <c r="C59" s="56"/>
      <c r="D59" s="56"/>
      <c r="E59" s="56"/>
      <c r="F59" s="56"/>
      <c r="G59" s="56"/>
      <c r="H59" s="56"/>
      <c r="I59" s="56"/>
      <c r="J59" s="56"/>
      <c r="K59" s="56"/>
      <c r="L59" s="56"/>
      <c r="M59" s="56"/>
      <c r="N59" s="56"/>
      <c r="O59" s="56"/>
    </row>
    <row r="60" spans="1:15" x14ac:dyDescent="0.2">
      <c r="A60" s="56"/>
      <c r="B60" s="56"/>
      <c r="C60" s="56"/>
      <c r="D60" s="56"/>
      <c r="E60" s="56"/>
      <c r="F60" s="56"/>
      <c r="G60" s="56"/>
      <c r="H60" s="56"/>
      <c r="I60" s="56"/>
      <c r="J60" s="56"/>
      <c r="K60" s="56"/>
      <c r="L60" s="56"/>
      <c r="M60" s="56"/>
      <c r="N60" s="56"/>
      <c r="O60" s="56"/>
    </row>
    <row r="61" spans="1:15" x14ac:dyDescent="0.2">
      <c r="A61" s="56"/>
      <c r="B61" s="56"/>
      <c r="C61" s="56"/>
      <c r="D61" s="56"/>
      <c r="E61" s="56"/>
      <c r="F61" s="56"/>
      <c r="G61" s="56"/>
      <c r="H61" s="56"/>
      <c r="I61" s="56"/>
      <c r="J61" s="56"/>
      <c r="K61" s="56"/>
      <c r="L61" s="56"/>
      <c r="M61" s="56"/>
      <c r="N61" s="56"/>
      <c r="O61" s="56"/>
    </row>
    <row r="62" spans="1:15" x14ac:dyDescent="0.2">
      <c r="A62" s="56"/>
      <c r="B62" s="56"/>
      <c r="C62" s="56"/>
      <c r="D62" s="56"/>
      <c r="E62" s="56"/>
      <c r="F62" s="56"/>
      <c r="G62" s="56"/>
      <c r="H62" s="56"/>
      <c r="I62" s="56"/>
      <c r="J62" s="56"/>
      <c r="K62" s="56"/>
      <c r="L62" s="56"/>
      <c r="M62" s="56"/>
      <c r="N62" s="56"/>
      <c r="O62" s="56"/>
    </row>
    <row r="63" spans="1:15" x14ac:dyDescent="0.2">
      <c r="A63" s="56"/>
      <c r="B63" s="56"/>
      <c r="C63" s="56"/>
      <c r="D63" s="56"/>
      <c r="E63" s="56"/>
      <c r="F63" s="56"/>
      <c r="G63" s="56"/>
      <c r="H63" s="56"/>
      <c r="I63" s="56"/>
      <c r="J63" s="56"/>
      <c r="K63" s="56"/>
      <c r="L63" s="56"/>
      <c r="M63" s="56"/>
      <c r="N63" s="56"/>
      <c r="O63" s="56"/>
    </row>
    <row r="64" spans="1:15" x14ac:dyDescent="0.2">
      <c r="A64" s="56"/>
      <c r="B64" s="56"/>
      <c r="C64" s="56"/>
      <c r="D64" s="56"/>
      <c r="E64" s="56"/>
      <c r="F64" s="56"/>
      <c r="G64" s="56"/>
      <c r="H64" s="56"/>
      <c r="I64" s="56"/>
      <c r="J64" s="56"/>
      <c r="K64" s="56"/>
      <c r="L64" s="56"/>
      <c r="M64" s="56"/>
      <c r="N64" s="56"/>
      <c r="O64" s="56"/>
    </row>
    <row r="65" spans="1:15" x14ac:dyDescent="0.2">
      <c r="A65" s="56"/>
      <c r="B65" s="56"/>
      <c r="C65" s="56"/>
      <c r="D65" s="56"/>
      <c r="E65" s="56"/>
      <c r="F65" s="56"/>
      <c r="G65" s="56"/>
      <c r="H65" s="56"/>
      <c r="I65" s="56"/>
      <c r="J65" s="56"/>
      <c r="K65" s="56"/>
      <c r="L65" s="56"/>
      <c r="M65" s="56"/>
      <c r="N65" s="56"/>
      <c r="O65" s="56"/>
    </row>
    <row r="66" spans="1:15" x14ac:dyDescent="0.2">
      <c r="A66" s="56"/>
      <c r="B66" s="56"/>
      <c r="C66" s="56"/>
      <c r="D66" s="56"/>
      <c r="E66" s="56"/>
      <c r="F66" s="56"/>
      <c r="G66" s="56"/>
      <c r="H66" s="56"/>
      <c r="I66" s="56"/>
      <c r="J66" s="56"/>
      <c r="K66" s="56"/>
      <c r="L66" s="56"/>
      <c r="M66" s="56"/>
      <c r="N66" s="56"/>
      <c r="O66" s="56"/>
    </row>
    <row r="67" spans="1:15" x14ac:dyDescent="0.2">
      <c r="A67" s="56"/>
      <c r="B67" s="56"/>
      <c r="C67" s="56"/>
      <c r="D67" s="56"/>
      <c r="E67" s="56"/>
      <c r="F67" s="56"/>
      <c r="G67" s="56"/>
      <c r="H67" s="56"/>
      <c r="I67" s="56"/>
      <c r="J67" s="56"/>
      <c r="K67" s="56"/>
      <c r="L67" s="56"/>
      <c r="M67" s="56"/>
      <c r="N67" s="56"/>
      <c r="O67" s="56"/>
    </row>
    <row r="68" spans="1:15" x14ac:dyDescent="0.2">
      <c r="A68" s="56"/>
      <c r="B68" s="56"/>
      <c r="C68" s="56"/>
      <c r="D68" s="56"/>
      <c r="E68" s="56"/>
      <c r="F68" s="56"/>
      <c r="G68" s="56"/>
      <c r="H68" s="56"/>
      <c r="I68" s="56"/>
      <c r="J68" s="56"/>
      <c r="K68" s="56"/>
      <c r="L68" s="56"/>
      <c r="M68" s="56"/>
      <c r="N68" s="56"/>
      <c r="O68" s="56"/>
    </row>
    <row r="69" spans="1:15" x14ac:dyDescent="0.2">
      <c r="A69" s="56"/>
      <c r="B69" s="56"/>
      <c r="C69" s="56"/>
      <c r="D69" s="56"/>
      <c r="E69" s="56"/>
      <c r="F69" s="56"/>
      <c r="G69" s="56"/>
      <c r="H69" s="56"/>
      <c r="I69" s="56"/>
      <c r="J69" s="56"/>
      <c r="K69" s="56"/>
      <c r="L69" s="56"/>
      <c r="M69" s="56"/>
      <c r="N69" s="56"/>
      <c r="O69" s="56"/>
    </row>
    <row r="70" spans="1:15" x14ac:dyDescent="0.2">
      <c r="A70" s="56"/>
      <c r="B70" s="56"/>
      <c r="C70" s="56"/>
      <c r="D70" s="56"/>
      <c r="E70" s="56"/>
      <c r="F70" s="56"/>
      <c r="G70" s="56"/>
      <c r="H70" s="56"/>
      <c r="I70" s="56"/>
      <c r="J70" s="56"/>
      <c r="K70" s="56"/>
      <c r="L70" s="56"/>
      <c r="M70" s="56"/>
      <c r="N70" s="56"/>
      <c r="O70" s="56"/>
    </row>
    <row r="71" spans="1:15" x14ac:dyDescent="0.2">
      <c r="A71" s="56"/>
      <c r="B71" s="56"/>
      <c r="C71" s="56"/>
      <c r="D71" s="56"/>
      <c r="E71" s="56"/>
      <c r="F71" s="56"/>
      <c r="G71" s="56"/>
      <c r="H71" s="56"/>
      <c r="I71" s="56"/>
      <c r="J71" s="56"/>
      <c r="K71" s="56"/>
      <c r="L71" s="56"/>
      <c r="M71" s="56"/>
      <c r="N71" s="56"/>
      <c r="O71" s="56"/>
    </row>
    <row r="72" spans="1:15" x14ac:dyDescent="0.2">
      <c r="A72" s="56"/>
      <c r="B72" s="56"/>
      <c r="C72" s="56"/>
      <c r="D72" s="56"/>
      <c r="E72" s="56"/>
      <c r="F72" s="56"/>
      <c r="G72" s="56"/>
      <c r="H72" s="56"/>
      <c r="I72" s="56"/>
      <c r="J72" s="56"/>
      <c r="K72" s="56"/>
      <c r="L72" s="56"/>
      <c r="M72" s="56"/>
      <c r="N72" s="56"/>
      <c r="O72" s="56"/>
    </row>
    <row r="73" spans="1:15" x14ac:dyDescent="0.2">
      <c r="A73" s="56"/>
      <c r="B73" s="56"/>
      <c r="C73" s="56"/>
      <c r="D73" s="56"/>
      <c r="E73" s="56"/>
      <c r="F73" s="56"/>
      <c r="G73" s="56"/>
      <c r="H73" s="56"/>
      <c r="I73" s="56"/>
      <c r="J73" s="56"/>
      <c r="K73" s="56"/>
      <c r="L73" s="56"/>
      <c r="M73" s="56"/>
      <c r="N73" s="56"/>
      <c r="O73" s="56"/>
    </row>
    <row r="74" spans="1:15" x14ac:dyDescent="0.2">
      <c r="A74" s="56"/>
      <c r="B74" s="56"/>
      <c r="C74" s="56"/>
      <c r="D74" s="56"/>
      <c r="E74" s="56"/>
      <c r="F74" s="56"/>
      <c r="G74" s="56"/>
      <c r="H74" s="56"/>
      <c r="I74" s="56"/>
      <c r="J74" s="56"/>
      <c r="K74" s="56"/>
      <c r="L74" s="56"/>
      <c r="M74" s="56"/>
      <c r="N74" s="56"/>
      <c r="O74" s="56"/>
    </row>
    <row r="75" spans="1:15" x14ac:dyDescent="0.2">
      <c r="A75" s="56"/>
      <c r="B75" s="56"/>
      <c r="C75" s="56"/>
      <c r="D75" s="56"/>
      <c r="E75" s="56"/>
      <c r="F75" s="56"/>
      <c r="G75" s="56"/>
      <c r="H75" s="56"/>
      <c r="I75" s="56"/>
      <c r="J75" s="56"/>
      <c r="K75" s="56"/>
      <c r="L75" s="56"/>
      <c r="M75" s="56"/>
      <c r="N75" s="56"/>
      <c r="O75" s="56"/>
    </row>
    <row r="76" spans="1:15" x14ac:dyDescent="0.2">
      <c r="A76" s="56"/>
      <c r="B76" s="56"/>
      <c r="C76" s="56"/>
      <c r="D76" s="56"/>
      <c r="E76" s="56"/>
      <c r="F76" s="56"/>
      <c r="G76" s="56"/>
      <c r="H76" s="56"/>
      <c r="I76" s="56"/>
      <c r="J76" s="56"/>
      <c r="K76" s="56"/>
      <c r="L76" s="56"/>
      <c r="M76" s="56"/>
      <c r="N76" s="56"/>
      <c r="O76" s="56"/>
    </row>
    <row r="77" spans="1:15" x14ac:dyDescent="0.2">
      <c r="A77" s="56"/>
      <c r="B77" s="56"/>
      <c r="C77" s="56"/>
      <c r="D77" s="56"/>
      <c r="E77" s="56"/>
      <c r="F77" s="56"/>
      <c r="G77" s="56"/>
      <c r="H77" s="56"/>
      <c r="I77" s="56"/>
      <c r="J77" s="56"/>
      <c r="K77" s="56"/>
      <c r="L77" s="56"/>
      <c r="M77" s="56"/>
      <c r="N77" s="56"/>
      <c r="O77" s="56"/>
    </row>
    <row r="78" spans="1:15" x14ac:dyDescent="0.2">
      <c r="A78" s="56"/>
      <c r="B78" s="56"/>
      <c r="C78" s="56"/>
      <c r="D78" s="56"/>
      <c r="E78" s="56"/>
      <c r="F78" s="56"/>
      <c r="G78" s="56"/>
      <c r="H78" s="56"/>
      <c r="I78" s="56"/>
      <c r="J78" s="56"/>
      <c r="K78" s="56"/>
      <c r="L78" s="56"/>
      <c r="M78" s="56"/>
      <c r="N78" s="56"/>
      <c r="O78" s="56"/>
    </row>
    <row r="79" spans="1:15" x14ac:dyDescent="0.2">
      <c r="A79" s="56"/>
      <c r="B79" s="56"/>
      <c r="C79" s="56"/>
      <c r="D79" s="56"/>
      <c r="E79" s="56"/>
      <c r="F79" s="56"/>
      <c r="G79" s="56"/>
      <c r="H79" s="56"/>
      <c r="I79" s="56"/>
      <c r="J79" s="56"/>
      <c r="K79" s="56"/>
      <c r="L79" s="56"/>
      <c r="M79" s="56"/>
      <c r="N79" s="56"/>
      <c r="O79" s="56"/>
    </row>
    <row r="80" spans="1:15" x14ac:dyDescent="0.2">
      <c r="A80" s="56"/>
      <c r="B80" s="56"/>
      <c r="C80" s="56"/>
      <c r="D80" s="56"/>
      <c r="E80" s="56"/>
      <c r="F80" s="56"/>
      <c r="G80" s="56"/>
      <c r="H80" s="56"/>
      <c r="I80" s="56"/>
      <c r="J80" s="56"/>
      <c r="K80" s="56"/>
      <c r="L80" s="56"/>
      <c r="M80" s="56"/>
      <c r="N80" s="56"/>
      <c r="O80" s="56"/>
    </row>
    <row r="81" spans="1:15" x14ac:dyDescent="0.2">
      <c r="A81" s="56"/>
      <c r="B81" s="56"/>
      <c r="C81" s="56"/>
      <c r="D81" s="56"/>
      <c r="E81" s="56"/>
      <c r="F81" s="56"/>
      <c r="G81" s="56"/>
      <c r="H81" s="56"/>
      <c r="I81" s="56"/>
      <c r="J81" s="56"/>
      <c r="K81" s="56"/>
      <c r="L81" s="56"/>
      <c r="M81" s="56"/>
      <c r="N81" s="56"/>
      <c r="O81" s="56"/>
    </row>
    <row r="82" spans="1:15" x14ac:dyDescent="0.2">
      <c r="A82" s="56"/>
      <c r="B82" s="56"/>
      <c r="C82" s="56"/>
      <c r="D82" s="56"/>
      <c r="E82" s="56"/>
      <c r="F82" s="56"/>
      <c r="G82" s="56"/>
      <c r="H82" s="56"/>
      <c r="I82" s="56"/>
      <c r="J82" s="56"/>
      <c r="K82" s="56"/>
      <c r="L82" s="56"/>
      <c r="M82" s="56"/>
      <c r="N82" s="56"/>
      <c r="O82" s="56"/>
    </row>
    <row r="83" spans="1:15" x14ac:dyDescent="0.2">
      <c r="A83" s="56"/>
      <c r="B83" s="56"/>
      <c r="C83" s="56"/>
      <c r="D83" s="56"/>
      <c r="E83" s="56"/>
      <c r="F83" s="56"/>
      <c r="G83" s="56"/>
      <c r="H83" s="56"/>
      <c r="I83" s="56"/>
      <c r="J83" s="56"/>
      <c r="K83" s="56"/>
      <c r="L83" s="56"/>
      <c r="M83" s="56"/>
      <c r="N83" s="56"/>
      <c r="O83" s="56"/>
    </row>
    <row r="84" spans="1:15" x14ac:dyDescent="0.2">
      <c r="A84" s="56"/>
      <c r="B84" s="56"/>
      <c r="C84" s="56"/>
      <c r="D84" s="56"/>
      <c r="E84" s="56"/>
      <c r="F84" s="56"/>
      <c r="G84" s="56"/>
      <c r="H84" s="56"/>
      <c r="I84" s="56"/>
      <c r="J84" s="56"/>
      <c r="K84" s="56"/>
      <c r="L84" s="56"/>
      <c r="M84" s="56"/>
      <c r="N84" s="56"/>
      <c r="O84" s="56"/>
    </row>
    <row r="85" spans="1:15" x14ac:dyDescent="0.2">
      <c r="A85" s="56"/>
      <c r="B85" s="56"/>
      <c r="C85" s="56"/>
      <c r="D85" s="56"/>
      <c r="E85" s="56"/>
      <c r="F85" s="56"/>
      <c r="G85" s="56"/>
      <c r="H85" s="56"/>
      <c r="I85" s="56"/>
      <c r="J85" s="56"/>
      <c r="K85" s="56"/>
      <c r="L85" s="56"/>
      <c r="M85" s="56"/>
      <c r="N85" s="56"/>
      <c r="O85" s="56"/>
    </row>
    <row r="86" spans="1:15" x14ac:dyDescent="0.2">
      <c r="A86" s="56"/>
      <c r="B86" s="56"/>
      <c r="C86" s="56"/>
      <c r="D86" s="56"/>
      <c r="E86" s="56"/>
      <c r="F86" s="56"/>
      <c r="G86" s="56"/>
      <c r="H86" s="56"/>
      <c r="I86" s="56"/>
      <c r="J86" s="56"/>
      <c r="K86" s="56"/>
      <c r="L86" s="56"/>
      <c r="M86" s="56"/>
      <c r="N86" s="56"/>
      <c r="O86" s="56"/>
    </row>
    <row r="87" spans="1:15" x14ac:dyDescent="0.2">
      <c r="A87" s="56"/>
      <c r="B87" s="56"/>
      <c r="C87" s="56"/>
      <c r="D87" s="56"/>
      <c r="E87" s="56"/>
      <c r="F87" s="56"/>
      <c r="G87" s="56"/>
      <c r="H87" s="56"/>
      <c r="I87" s="56"/>
      <c r="J87" s="56"/>
      <c r="K87" s="56"/>
      <c r="L87" s="56"/>
      <c r="M87" s="56"/>
      <c r="N87" s="56"/>
      <c r="O87" s="56"/>
    </row>
    <row r="88" spans="1:15" x14ac:dyDescent="0.2">
      <c r="A88" s="56"/>
      <c r="B88" s="56"/>
      <c r="C88" s="56"/>
      <c r="D88" s="56"/>
      <c r="E88" s="56"/>
      <c r="F88" s="56"/>
      <c r="G88" s="56"/>
      <c r="H88" s="56"/>
      <c r="I88" s="56"/>
      <c r="J88" s="56"/>
      <c r="K88" s="56"/>
      <c r="L88" s="56"/>
      <c r="M88" s="56"/>
      <c r="N88" s="56"/>
      <c r="O88" s="56"/>
    </row>
    <row r="89" spans="1:15" x14ac:dyDescent="0.2">
      <c r="A89" s="56"/>
      <c r="B89" s="56"/>
      <c r="C89" s="56"/>
      <c r="D89" s="56"/>
      <c r="E89" s="56"/>
      <c r="F89" s="56"/>
      <c r="G89" s="56"/>
      <c r="H89" s="56"/>
      <c r="I89" s="56"/>
      <c r="J89" s="56"/>
      <c r="K89" s="56"/>
      <c r="L89" s="56"/>
      <c r="M89" s="56"/>
      <c r="N89" s="56"/>
      <c r="O89" s="56"/>
    </row>
    <row r="90" spans="1:15" x14ac:dyDescent="0.2">
      <c r="A90" s="56"/>
      <c r="B90" s="56"/>
      <c r="C90" s="56"/>
      <c r="D90" s="56"/>
      <c r="E90" s="56"/>
      <c r="F90" s="56"/>
      <c r="G90" s="56"/>
      <c r="H90" s="56"/>
      <c r="I90" s="56"/>
      <c r="J90" s="56"/>
      <c r="K90" s="56"/>
      <c r="L90" s="56"/>
      <c r="M90" s="56"/>
      <c r="N90" s="56"/>
      <c r="O90" s="56"/>
    </row>
    <row r="91" spans="1:15" x14ac:dyDescent="0.2">
      <c r="A91" s="56"/>
      <c r="B91" s="56"/>
      <c r="C91" s="56"/>
      <c r="D91" s="56"/>
      <c r="E91" s="56"/>
      <c r="F91" s="56"/>
      <c r="G91" s="56"/>
      <c r="H91" s="56"/>
      <c r="I91" s="56"/>
      <c r="J91" s="56"/>
      <c r="K91" s="56"/>
      <c r="L91" s="56"/>
      <c r="M91" s="56"/>
      <c r="N91" s="56"/>
      <c r="O91" s="56"/>
    </row>
    <row r="92" spans="1:15" x14ac:dyDescent="0.2">
      <c r="A92" s="56"/>
      <c r="B92" s="56"/>
      <c r="C92" s="56"/>
      <c r="D92" s="56"/>
      <c r="E92" s="56"/>
      <c r="F92" s="56"/>
      <c r="G92" s="56"/>
      <c r="H92" s="56"/>
      <c r="I92" s="56"/>
      <c r="J92" s="56"/>
      <c r="K92" s="56"/>
      <c r="L92" s="56"/>
      <c r="M92" s="56"/>
      <c r="N92" s="56"/>
      <c r="O92" s="56"/>
    </row>
    <row r="93" spans="1:15" x14ac:dyDescent="0.2">
      <c r="A93" s="56"/>
      <c r="B93" s="56"/>
      <c r="C93" s="56"/>
      <c r="D93" s="56"/>
      <c r="E93" s="56"/>
      <c r="F93" s="56"/>
      <c r="G93" s="56"/>
      <c r="H93" s="56"/>
      <c r="I93" s="56"/>
      <c r="J93" s="56"/>
      <c r="K93" s="56"/>
      <c r="L93" s="56"/>
      <c r="M93" s="56"/>
      <c r="N93" s="56"/>
      <c r="O93" s="56"/>
    </row>
    <row r="94" spans="1:15" x14ac:dyDescent="0.2">
      <c r="A94" s="56"/>
      <c r="B94" s="56"/>
      <c r="C94" s="56"/>
      <c r="D94" s="56"/>
      <c r="E94" s="56"/>
      <c r="F94" s="56"/>
      <c r="G94" s="56"/>
      <c r="H94" s="56"/>
      <c r="I94" s="56"/>
      <c r="J94" s="56"/>
      <c r="K94" s="56"/>
      <c r="L94" s="56"/>
      <c r="M94" s="56"/>
      <c r="N94" s="56"/>
      <c r="O94" s="56"/>
    </row>
    <row r="95" spans="1:15" x14ac:dyDescent="0.2">
      <c r="A95" s="56"/>
      <c r="B95" s="56"/>
      <c r="C95" s="56"/>
      <c r="D95" s="56"/>
      <c r="E95" s="56"/>
      <c r="F95" s="56"/>
      <c r="G95" s="56"/>
      <c r="H95" s="56"/>
      <c r="I95" s="56"/>
      <c r="J95" s="56"/>
      <c r="K95" s="56"/>
      <c r="L95" s="56"/>
      <c r="M95" s="56"/>
      <c r="N95" s="56"/>
      <c r="O95" s="56"/>
    </row>
    <row r="96" spans="1:15" x14ac:dyDescent="0.2">
      <c r="A96" s="56"/>
      <c r="B96" s="56"/>
      <c r="C96" s="56"/>
      <c r="D96" s="56"/>
      <c r="E96" s="56"/>
      <c r="F96" s="56"/>
      <c r="G96" s="56"/>
      <c r="H96" s="56"/>
      <c r="I96" s="56"/>
      <c r="J96" s="56"/>
      <c r="K96" s="56"/>
      <c r="L96" s="56"/>
      <c r="M96" s="56"/>
      <c r="N96" s="56"/>
      <c r="O96" s="56"/>
    </row>
    <row r="97" spans="1:15" x14ac:dyDescent="0.2">
      <c r="A97" s="56"/>
      <c r="B97" s="56"/>
      <c r="C97" s="56"/>
      <c r="D97" s="56"/>
      <c r="E97" s="56"/>
      <c r="F97" s="56"/>
      <c r="G97" s="56"/>
      <c r="H97" s="56"/>
      <c r="I97" s="56"/>
      <c r="J97" s="56"/>
      <c r="K97" s="56"/>
      <c r="L97" s="56"/>
      <c r="M97" s="56"/>
      <c r="N97" s="56"/>
      <c r="O97" s="56"/>
    </row>
    <row r="98" spans="1:15" x14ac:dyDescent="0.2">
      <c r="A98" s="56"/>
      <c r="B98" s="56"/>
      <c r="C98" s="56"/>
      <c r="D98" s="56"/>
      <c r="E98" s="56"/>
      <c r="F98" s="56"/>
      <c r="G98" s="56"/>
      <c r="H98" s="56"/>
      <c r="I98" s="56"/>
      <c r="J98" s="56"/>
      <c r="K98" s="56"/>
      <c r="L98" s="56"/>
      <c r="M98" s="56"/>
      <c r="N98" s="56"/>
      <c r="O98" s="56"/>
    </row>
    <row r="99" spans="1:15" x14ac:dyDescent="0.2">
      <c r="A99" s="56"/>
      <c r="B99" s="56"/>
      <c r="C99" s="56"/>
      <c r="D99" s="56"/>
      <c r="E99" s="56"/>
      <c r="F99" s="56"/>
      <c r="G99" s="56"/>
      <c r="H99" s="56"/>
      <c r="I99" s="56"/>
      <c r="J99" s="56"/>
      <c r="K99" s="56"/>
      <c r="L99" s="56"/>
      <c r="M99" s="56"/>
      <c r="N99" s="56"/>
      <c r="O99" s="56"/>
    </row>
    <row r="100" spans="1:15" x14ac:dyDescent="0.2">
      <c r="A100" s="56"/>
      <c r="B100" s="56"/>
      <c r="C100" s="56"/>
      <c r="D100" s="56"/>
      <c r="E100" s="56"/>
      <c r="F100" s="56"/>
      <c r="G100" s="56"/>
      <c r="H100" s="56"/>
      <c r="I100" s="56"/>
      <c r="J100" s="56"/>
      <c r="K100" s="56"/>
      <c r="L100" s="56"/>
      <c r="M100" s="56"/>
      <c r="N100" s="56"/>
      <c r="O100" s="56"/>
    </row>
    <row r="101" spans="1:15" x14ac:dyDescent="0.2">
      <c r="A101" s="56"/>
      <c r="B101" s="56"/>
      <c r="C101" s="56"/>
      <c r="D101" s="56"/>
      <c r="E101" s="56"/>
      <c r="F101" s="56"/>
      <c r="G101" s="56"/>
      <c r="H101" s="56"/>
      <c r="I101" s="56"/>
      <c r="J101" s="56"/>
      <c r="K101" s="56"/>
      <c r="L101" s="56"/>
      <c r="M101" s="56"/>
      <c r="N101" s="56"/>
      <c r="O101" s="56"/>
    </row>
    <row r="102" spans="1:15" x14ac:dyDescent="0.2">
      <c r="A102" s="56"/>
      <c r="B102" s="56"/>
      <c r="C102" s="56"/>
      <c r="D102" s="56"/>
      <c r="E102" s="56"/>
      <c r="F102" s="56"/>
      <c r="G102" s="56"/>
      <c r="H102" s="56"/>
      <c r="I102" s="56"/>
      <c r="J102" s="56"/>
      <c r="K102" s="56"/>
      <c r="L102" s="56"/>
      <c r="M102" s="56"/>
      <c r="N102" s="56"/>
      <c r="O102" s="56"/>
    </row>
    <row r="103" spans="1:15" x14ac:dyDescent="0.2">
      <c r="A103" s="56"/>
      <c r="B103" s="56"/>
      <c r="C103" s="56"/>
      <c r="D103" s="56"/>
      <c r="E103" s="56"/>
      <c r="F103" s="56"/>
      <c r="G103" s="56"/>
      <c r="H103" s="56"/>
      <c r="I103" s="56"/>
      <c r="J103" s="56"/>
      <c r="K103" s="56"/>
      <c r="L103" s="56"/>
      <c r="M103" s="56"/>
      <c r="N103" s="56"/>
      <c r="O103" s="56"/>
    </row>
    <row r="104" spans="1:15" x14ac:dyDescent="0.2">
      <c r="A104" s="56"/>
      <c r="B104" s="56"/>
      <c r="C104" s="56"/>
      <c r="D104" s="56"/>
      <c r="E104" s="56"/>
      <c r="F104" s="56"/>
      <c r="G104" s="56"/>
      <c r="H104" s="56"/>
      <c r="I104" s="56"/>
      <c r="J104" s="56"/>
      <c r="K104" s="56"/>
      <c r="L104" s="56"/>
      <c r="M104" s="56"/>
      <c r="N104" s="56"/>
      <c r="O104" s="56"/>
    </row>
    <row r="105" spans="1:15" x14ac:dyDescent="0.2">
      <c r="A105" s="56"/>
      <c r="B105" s="56"/>
      <c r="C105" s="56"/>
      <c r="D105" s="56"/>
      <c r="E105" s="56"/>
      <c r="F105" s="56"/>
      <c r="G105" s="56"/>
      <c r="H105" s="56"/>
      <c r="I105" s="56"/>
      <c r="J105" s="56"/>
      <c r="K105" s="56"/>
      <c r="L105" s="56"/>
      <c r="M105" s="56"/>
      <c r="N105" s="56"/>
      <c r="O105" s="56"/>
    </row>
    <row r="106" spans="1:15" x14ac:dyDescent="0.2">
      <c r="A106" s="56"/>
      <c r="B106" s="56"/>
      <c r="C106" s="56"/>
      <c r="D106" s="56"/>
      <c r="E106" s="56"/>
      <c r="F106" s="56"/>
      <c r="G106" s="56"/>
      <c r="H106" s="56"/>
      <c r="I106" s="56"/>
      <c r="J106" s="56"/>
      <c r="K106" s="56"/>
      <c r="L106" s="56"/>
      <c r="M106" s="56"/>
      <c r="N106" s="56"/>
      <c r="O106" s="56"/>
    </row>
    <row r="107" spans="1:15" x14ac:dyDescent="0.2">
      <c r="A107" s="56"/>
      <c r="B107" s="56"/>
      <c r="C107" s="56"/>
      <c r="D107" s="56"/>
      <c r="E107" s="56"/>
      <c r="F107" s="56"/>
      <c r="G107" s="56"/>
      <c r="H107" s="56"/>
      <c r="I107" s="56"/>
      <c r="J107" s="56"/>
      <c r="K107" s="56"/>
      <c r="L107" s="56"/>
      <c r="M107" s="56"/>
      <c r="N107" s="56"/>
      <c r="O107" s="56"/>
    </row>
    <row r="108" spans="1:15" x14ac:dyDescent="0.2">
      <c r="A108" s="56"/>
      <c r="B108" s="56"/>
      <c r="C108" s="56"/>
      <c r="D108" s="56"/>
      <c r="E108" s="56"/>
      <c r="F108" s="56"/>
      <c r="G108" s="56"/>
      <c r="H108" s="56"/>
      <c r="I108" s="56"/>
      <c r="J108" s="56"/>
      <c r="K108" s="56"/>
      <c r="L108" s="56"/>
      <c r="M108" s="56"/>
      <c r="N108" s="56"/>
      <c r="O108" s="56"/>
    </row>
    <row r="109" spans="1:15" x14ac:dyDescent="0.2">
      <c r="A109" s="56"/>
      <c r="B109" s="56"/>
      <c r="C109" s="56"/>
      <c r="D109" s="56"/>
      <c r="E109" s="56"/>
      <c r="F109" s="56"/>
      <c r="G109" s="56"/>
      <c r="H109" s="56"/>
      <c r="I109" s="56"/>
      <c r="J109" s="56"/>
      <c r="K109" s="56"/>
      <c r="L109" s="56"/>
      <c r="M109" s="56"/>
      <c r="N109" s="56"/>
      <c r="O109" s="56"/>
    </row>
    <row r="110" spans="1:15" x14ac:dyDescent="0.2">
      <c r="A110" s="56"/>
      <c r="B110" s="56"/>
      <c r="C110" s="56"/>
      <c r="D110" s="56"/>
      <c r="E110" s="56"/>
      <c r="F110" s="56"/>
      <c r="G110" s="56"/>
      <c r="H110" s="56"/>
      <c r="I110" s="56"/>
      <c r="J110" s="56"/>
      <c r="K110" s="56"/>
      <c r="L110" s="56"/>
      <c r="M110" s="56"/>
      <c r="N110" s="56"/>
      <c r="O110" s="56"/>
    </row>
    <row r="111" spans="1:15" x14ac:dyDescent="0.2">
      <c r="A111" s="56"/>
      <c r="B111" s="56"/>
      <c r="C111" s="56"/>
      <c r="D111" s="56"/>
      <c r="E111" s="56"/>
      <c r="F111" s="56"/>
      <c r="G111" s="56"/>
      <c r="H111" s="56"/>
      <c r="I111" s="56"/>
      <c r="J111" s="56"/>
      <c r="K111" s="56"/>
      <c r="L111" s="56"/>
      <c r="M111" s="56"/>
      <c r="N111" s="56"/>
      <c r="O111" s="56"/>
    </row>
    <row r="112" spans="1:15" x14ac:dyDescent="0.2">
      <c r="A112" s="56"/>
      <c r="B112" s="56"/>
      <c r="C112" s="56"/>
      <c r="D112" s="56"/>
      <c r="E112" s="56"/>
      <c r="F112" s="56"/>
      <c r="G112" s="56"/>
      <c r="H112" s="56"/>
      <c r="I112" s="56"/>
      <c r="J112" s="56"/>
      <c r="K112" s="56"/>
      <c r="L112" s="56"/>
      <c r="M112" s="56"/>
      <c r="N112" s="56"/>
      <c r="O112" s="56"/>
    </row>
    <row r="113" spans="1:15" x14ac:dyDescent="0.2">
      <c r="A113" s="56"/>
      <c r="B113" s="56"/>
      <c r="C113" s="56"/>
      <c r="D113" s="56"/>
      <c r="E113" s="56"/>
      <c r="F113" s="56"/>
      <c r="G113" s="56"/>
      <c r="H113" s="56"/>
      <c r="I113" s="56"/>
      <c r="J113" s="56"/>
      <c r="K113" s="56"/>
      <c r="L113" s="56"/>
      <c r="M113" s="56"/>
      <c r="N113" s="56"/>
      <c r="O113" s="56"/>
    </row>
    <row r="114" spans="1:15" x14ac:dyDescent="0.2">
      <c r="A114" s="56"/>
      <c r="B114" s="56"/>
      <c r="C114" s="56"/>
      <c r="D114" s="56"/>
      <c r="E114" s="56"/>
      <c r="F114" s="56"/>
      <c r="G114" s="56"/>
      <c r="H114" s="56"/>
      <c r="I114" s="56"/>
      <c r="J114" s="56"/>
      <c r="K114" s="56"/>
      <c r="L114" s="56"/>
      <c r="M114" s="56"/>
      <c r="N114" s="56"/>
      <c r="O114" s="56"/>
    </row>
    <row r="115" spans="1:15" x14ac:dyDescent="0.2">
      <c r="A115" s="56"/>
      <c r="B115" s="56"/>
      <c r="C115" s="56"/>
      <c r="D115" s="56"/>
      <c r="E115" s="56"/>
      <c r="F115" s="56"/>
      <c r="G115" s="56"/>
      <c r="H115" s="56"/>
      <c r="I115" s="56"/>
      <c r="J115" s="56"/>
      <c r="K115" s="56"/>
      <c r="L115" s="56"/>
      <c r="M115" s="56"/>
      <c r="N115" s="56"/>
      <c r="O115" s="56"/>
    </row>
    <row r="116" spans="1:15" x14ac:dyDescent="0.2">
      <c r="A116" s="56"/>
      <c r="B116" s="56"/>
      <c r="C116" s="56"/>
      <c r="D116" s="56"/>
      <c r="E116" s="56"/>
      <c r="F116" s="56"/>
      <c r="G116" s="56"/>
      <c r="H116" s="56"/>
      <c r="I116" s="56"/>
      <c r="J116" s="56"/>
      <c r="K116" s="56"/>
      <c r="L116" s="56"/>
      <c r="M116" s="56"/>
      <c r="N116" s="56"/>
      <c r="O116" s="56"/>
    </row>
    <row r="117" spans="1:15" x14ac:dyDescent="0.2">
      <c r="A117" s="56"/>
      <c r="B117" s="56"/>
      <c r="C117" s="56"/>
      <c r="D117" s="56"/>
      <c r="E117" s="56"/>
      <c r="F117" s="56"/>
      <c r="G117" s="56"/>
      <c r="H117" s="56"/>
      <c r="I117" s="56"/>
      <c r="J117" s="56"/>
      <c r="K117" s="56"/>
      <c r="L117" s="56"/>
      <c r="M117" s="56"/>
      <c r="N117" s="56"/>
      <c r="O117" s="56"/>
    </row>
    <row r="118" spans="1:15" x14ac:dyDescent="0.2">
      <c r="A118" s="56"/>
      <c r="B118" s="56"/>
      <c r="C118" s="56"/>
      <c r="D118" s="56"/>
      <c r="E118" s="56"/>
      <c r="F118" s="56"/>
      <c r="G118" s="56"/>
      <c r="H118" s="56"/>
      <c r="I118" s="56"/>
      <c r="J118" s="56"/>
      <c r="K118" s="56"/>
      <c r="L118" s="56"/>
      <c r="M118" s="56"/>
      <c r="N118" s="56"/>
      <c r="O118" s="56"/>
    </row>
    <row r="119" spans="1:15" x14ac:dyDescent="0.2">
      <c r="A119" s="56"/>
      <c r="B119" s="56"/>
      <c r="C119" s="56"/>
      <c r="D119" s="56"/>
      <c r="E119" s="56"/>
      <c r="F119" s="56"/>
      <c r="G119" s="56"/>
      <c r="H119" s="56"/>
      <c r="I119" s="56"/>
      <c r="J119" s="56"/>
      <c r="K119" s="56"/>
      <c r="L119" s="56"/>
      <c r="M119" s="56"/>
      <c r="N119" s="56"/>
      <c r="O119" s="56"/>
    </row>
    <row r="120" spans="1:15" x14ac:dyDescent="0.2">
      <c r="A120" s="56"/>
      <c r="B120" s="56"/>
      <c r="C120" s="56"/>
      <c r="D120" s="56"/>
      <c r="E120" s="56"/>
      <c r="F120" s="56"/>
      <c r="G120" s="56"/>
      <c r="H120" s="56"/>
      <c r="I120" s="56"/>
      <c r="J120" s="56"/>
      <c r="K120" s="56"/>
      <c r="L120" s="56"/>
      <c r="M120" s="56"/>
      <c r="N120" s="56"/>
      <c r="O120" s="56"/>
    </row>
    <row r="121" spans="1:15" x14ac:dyDescent="0.2">
      <c r="A121" s="56"/>
      <c r="B121" s="56"/>
      <c r="C121" s="56"/>
      <c r="D121" s="56"/>
      <c r="E121" s="56"/>
      <c r="F121" s="56"/>
      <c r="G121" s="56"/>
      <c r="H121" s="56"/>
      <c r="I121" s="56"/>
      <c r="J121" s="56"/>
      <c r="K121" s="56"/>
      <c r="L121" s="56"/>
      <c r="M121" s="56"/>
      <c r="N121" s="56"/>
      <c r="O121" s="56"/>
    </row>
    <row r="122" spans="1:15" x14ac:dyDescent="0.2">
      <c r="A122" s="56"/>
      <c r="B122" s="56"/>
      <c r="C122" s="56"/>
      <c r="D122" s="56"/>
      <c r="E122" s="56"/>
      <c r="F122" s="56"/>
      <c r="G122" s="56"/>
      <c r="H122" s="56"/>
      <c r="I122" s="56"/>
      <c r="J122" s="56"/>
      <c r="K122" s="56"/>
      <c r="L122" s="56"/>
      <c r="M122" s="56"/>
      <c r="N122" s="56"/>
      <c r="O122" s="56"/>
    </row>
    <row r="123" spans="1:15" x14ac:dyDescent="0.2">
      <c r="A123" s="56"/>
      <c r="B123" s="56"/>
      <c r="C123" s="56"/>
      <c r="D123" s="56"/>
      <c r="E123" s="56"/>
      <c r="F123" s="56"/>
      <c r="G123" s="56"/>
      <c r="H123" s="56"/>
      <c r="I123" s="56"/>
      <c r="J123" s="56"/>
      <c r="K123" s="56"/>
      <c r="L123" s="56"/>
      <c r="M123" s="56"/>
      <c r="N123" s="56"/>
      <c r="O123" s="56"/>
    </row>
    <row r="124" spans="1:15" x14ac:dyDescent="0.2">
      <c r="A124" s="56"/>
      <c r="B124" s="56"/>
      <c r="C124" s="56"/>
      <c r="D124" s="56"/>
      <c r="E124" s="56"/>
      <c r="F124" s="56"/>
      <c r="G124" s="56"/>
      <c r="H124" s="56"/>
      <c r="I124" s="56"/>
      <c r="J124" s="56"/>
      <c r="K124" s="56"/>
      <c r="L124" s="56"/>
      <c r="M124" s="56"/>
      <c r="N124" s="56"/>
      <c r="O124" s="56"/>
    </row>
    <row r="125" spans="1:15" x14ac:dyDescent="0.2">
      <c r="A125" s="56"/>
      <c r="B125" s="56"/>
      <c r="C125" s="56"/>
      <c r="D125" s="56"/>
      <c r="E125" s="56"/>
      <c r="F125" s="56"/>
      <c r="G125" s="56"/>
      <c r="H125" s="56"/>
      <c r="I125" s="56"/>
      <c r="J125" s="56"/>
      <c r="K125" s="56"/>
      <c r="L125" s="56"/>
      <c r="M125" s="56"/>
      <c r="N125" s="56"/>
      <c r="O125" s="56"/>
    </row>
    <row r="126" spans="1:15" x14ac:dyDescent="0.2">
      <c r="A126" s="56"/>
      <c r="B126" s="56"/>
      <c r="C126" s="56"/>
      <c r="D126" s="56"/>
      <c r="E126" s="56"/>
      <c r="F126" s="56"/>
      <c r="G126" s="56"/>
      <c r="H126" s="56"/>
      <c r="I126" s="56"/>
      <c r="J126" s="56"/>
      <c r="K126" s="56"/>
      <c r="L126" s="56"/>
      <c r="M126" s="56"/>
      <c r="N126" s="56"/>
      <c r="O126" s="56"/>
    </row>
    <row r="127" spans="1:15" x14ac:dyDescent="0.2">
      <c r="A127" s="56"/>
      <c r="B127" s="56"/>
      <c r="C127" s="56"/>
      <c r="D127" s="56"/>
      <c r="E127" s="56"/>
      <c r="F127" s="56"/>
      <c r="G127" s="56"/>
      <c r="H127" s="56"/>
      <c r="I127" s="56"/>
      <c r="J127" s="56"/>
      <c r="K127" s="56"/>
      <c r="L127" s="56"/>
      <c r="M127" s="56"/>
      <c r="N127" s="56"/>
      <c r="O127" s="56"/>
    </row>
    <row r="128" spans="1:15" x14ac:dyDescent="0.2">
      <c r="A128" s="56"/>
      <c r="B128" s="56"/>
      <c r="C128" s="56"/>
      <c r="D128" s="56"/>
      <c r="E128" s="56"/>
      <c r="F128" s="56"/>
      <c r="G128" s="56"/>
      <c r="H128" s="56"/>
      <c r="I128" s="56"/>
      <c r="J128" s="56"/>
      <c r="K128" s="56"/>
      <c r="L128" s="56"/>
      <c r="M128" s="56"/>
      <c r="N128" s="56"/>
      <c r="O128" s="56"/>
    </row>
    <row r="129" spans="1:15" x14ac:dyDescent="0.2">
      <c r="A129" s="56"/>
      <c r="B129" s="56"/>
      <c r="C129" s="56"/>
      <c r="D129" s="56"/>
      <c r="E129" s="56"/>
      <c r="F129" s="56"/>
      <c r="G129" s="56"/>
      <c r="H129" s="56"/>
      <c r="I129" s="56"/>
      <c r="J129" s="56"/>
      <c r="K129" s="56"/>
      <c r="L129" s="56"/>
      <c r="M129" s="56"/>
      <c r="N129" s="56"/>
      <c r="O129" s="56"/>
    </row>
    <row r="130" spans="1:15" x14ac:dyDescent="0.2">
      <c r="A130" s="56"/>
      <c r="B130" s="56"/>
      <c r="C130" s="56"/>
      <c r="D130" s="56"/>
      <c r="E130" s="56"/>
      <c r="F130" s="56"/>
      <c r="G130" s="56"/>
      <c r="H130" s="56"/>
      <c r="I130" s="56"/>
      <c r="J130" s="56"/>
      <c r="K130" s="56"/>
      <c r="L130" s="56"/>
      <c r="M130" s="56"/>
      <c r="N130" s="56"/>
      <c r="O130" s="56"/>
    </row>
    <row r="131" spans="1:15" x14ac:dyDescent="0.2">
      <c r="A131" s="56"/>
      <c r="B131" s="56"/>
      <c r="C131" s="56"/>
      <c r="D131" s="56"/>
      <c r="E131" s="56"/>
      <c r="F131" s="56"/>
      <c r="G131" s="56"/>
      <c r="H131" s="56"/>
      <c r="I131" s="56"/>
      <c r="J131" s="56"/>
      <c r="K131" s="56"/>
      <c r="L131" s="56"/>
      <c r="M131" s="56"/>
      <c r="N131" s="56"/>
      <c r="O131" s="56"/>
    </row>
    <row r="132" spans="1:15" x14ac:dyDescent="0.2">
      <c r="A132" s="56"/>
      <c r="B132" s="56"/>
      <c r="C132" s="56"/>
      <c r="D132" s="56"/>
      <c r="E132" s="56"/>
      <c r="F132" s="56"/>
      <c r="G132" s="56"/>
      <c r="H132" s="56"/>
      <c r="I132" s="56"/>
      <c r="J132" s="56"/>
      <c r="K132" s="56"/>
      <c r="L132" s="56"/>
      <c r="M132" s="56"/>
      <c r="N132" s="56"/>
      <c r="O132" s="56"/>
    </row>
    <row r="133" spans="1:15" x14ac:dyDescent="0.2">
      <c r="A133" s="56"/>
      <c r="B133" s="56"/>
      <c r="C133" s="56"/>
      <c r="D133" s="56"/>
      <c r="E133" s="56"/>
      <c r="F133" s="56"/>
      <c r="G133" s="56"/>
      <c r="H133" s="56"/>
      <c r="I133" s="56"/>
      <c r="J133" s="56"/>
      <c r="K133" s="56"/>
      <c r="L133" s="56"/>
      <c r="M133" s="56"/>
      <c r="N133" s="56"/>
      <c r="O133" s="56"/>
    </row>
    <row r="134" spans="1:15" x14ac:dyDescent="0.2">
      <c r="A134" s="56"/>
      <c r="B134" s="56"/>
      <c r="C134" s="56"/>
      <c r="D134" s="56"/>
      <c r="E134" s="56"/>
      <c r="F134" s="56"/>
      <c r="G134" s="56"/>
      <c r="H134" s="56"/>
      <c r="I134" s="56"/>
      <c r="J134" s="56"/>
      <c r="K134" s="56"/>
      <c r="L134" s="56"/>
      <c r="M134" s="56"/>
      <c r="N134" s="56"/>
      <c r="O134" s="56"/>
    </row>
    <row r="135" spans="1:15" x14ac:dyDescent="0.2">
      <c r="A135" s="56"/>
      <c r="B135" s="56"/>
      <c r="C135" s="56"/>
      <c r="D135" s="56"/>
      <c r="E135" s="56"/>
      <c r="F135" s="56"/>
      <c r="G135" s="56"/>
      <c r="H135" s="56"/>
      <c r="I135" s="56"/>
      <c r="J135" s="56"/>
      <c r="K135" s="56"/>
      <c r="L135" s="56"/>
      <c r="M135" s="56"/>
      <c r="N135" s="56"/>
      <c r="O135" s="56"/>
    </row>
    <row r="136" spans="1:15" x14ac:dyDescent="0.2">
      <c r="A136" s="56"/>
      <c r="B136" s="56"/>
      <c r="C136" s="56"/>
      <c r="D136" s="56"/>
      <c r="E136" s="56"/>
      <c r="F136" s="56"/>
      <c r="G136" s="56"/>
      <c r="H136" s="56"/>
      <c r="I136" s="56"/>
      <c r="J136" s="56"/>
      <c r="K136" s="56"/>
      <c r="L136" s="56"/>
      <c r="M136" s="56"/>
      <c r="N136" s="56"/>
      <c r="O136" s="56"/>
    </row>
    <row r="137" spans="1:15" x14ac:dyDescent="0.2">
      <c r="A137" s="56"/>
      <c r="B137" s="56"/>
      <c r="C137" s="56"/>
      <c r="D137" s="56"/>
      <c r="E137" s="56"/>
      <c r="F137" s="56"/>
      <c r="G137" s="56"/>
      <c r="H137" s="56"/>
      <c r="I137" s="56"/>
      <c r="J137" s="56"/>
      <c r="K137" s="56"/>
      <c r="L137" s="56"/>
      <c r="M137" s="56"/>
      <c r="N137" s="56"/>
      <c r="O137" s="56"/>
    </row>
    <row r="138" spans="1:15" x14ac:dyDescent="0.2">
      <c r="A138" s="56"/>
      <c r="B138" s="56"/>
      <c r="C138" s="56"/>
      <c r="D138" s="56"/>
      <c r="E138" s="56"/>
      <c r="F138" s="56"/>
      <c r="G138" s="56"/>
      <c r="H138" s="56"/>
      <c r="I138" s="56"/>
      <c r="J138" s="56"/>
      <c r="K138" s="56"/>
      <c r="L138" s="56"/>
      <c r="M138" s="56"/>
      <c r="N138" s="56"/>
      <c r="O138" s="56"/>
    </row>
    <row r="139" spans="1:15" x14ac:dyDescent="0.2">
      <c r="A139" s="56"/>
      <c r="B139" s="56"/>
      <c r="C139" s="56"/>
      <c r="D139" s="56"/>
      <c r="E139" s="56"/>
      <c r="F139" s="56"/>
      <c r="G139" s="56"/>
      <c r="H139" s="56"/>
      <c r="I139" s="56"/>
      <c r="J139" s="56"/>
      <c r="K139" s="56"/>
      <c r="L139" s="56"/>
      <c r="M139" s="56"/>
      <c r="N139" s="56"/>
      <c r="O139" s="56"/>
    </row>
    <row r="140" spans="1:15" x14ac:dyDescent="0.2">
      <c r="A140" s="56"/>
      <c r="B140" s="56"/>
      <c r="C140" s="56"/>
      <c r="D140" s="56"/>
      <c r="E140" s="56"/>
      <c r="F140" s="56"/>
      <c r="G140" s="56"/>
      <c r="H140" s="56"/>
      <c r="I140" s="56"/>
      <c r="J140" s="56"/>
      <c r="K140" s="56"/>
      <c r="L140" s="56"/>
      <c r="M140" s="56"/>
      <c r="N140" s="56"/>
      <c r="O140" s="56"/>
    </row>
    <row r="141" spans="1:15" x14ac:dyDescent="0.2">
      <c r="A141" s="56"/>
      <c r="B141" s="56"/>
      <c r="C141" s="56"/>
      <c r="D141" s="56"/>
      <c r="E141" s="56"/>
      <c r="F141" s="56"/>
      <c r="G141" s="56"/>
      <c r="H141" s="56"/>
      <c r="I141" s="56"/>
      <c r="J141" s="56"/>
      <c r="K141" s="56"/>
      <c r="L141" s="56"/>
      <c r="M141" s="56"/>
      <c r="N141" s="56"/>
      <c r="O141" s="56"/>
    </row>
    <row r="142" spans="1:15" x14ac:dyDescent="0.2">
      <c r="A142" s="56"/>
      <c r="B142" s="56"/>
      <c r="C142" s="56"/>
      <c r="D142" s="56"/>
      <c r="E142" s="56"/>
      <c r="F142" s="56"/>
      <c r="G142" s="56"/>
      <c r="H142" s="56"/>
      <c r="I142" s="56"/>
      <c r="J142" s="56"/>
      <c r="K142" s="56"/>
      <c r="L142" s="56"/>
      <c r="M142" s="56"/>
      <c r="N142" s="56"/>
      <c r="O142" s="56"/>
    </row>
    <row r="143" spans="1:15" x14ac:dyDescent="0.2">
      <c r="A143" s="56"/>
      <c r="B143" s="56"/>
      <c r="C143" s="56"/>
      <c r="D143" s="56"/>
      <c r="E143" s="56"/>
      <c r="F143" s="56"/>
      <c r="G143" s="56"/>
      <c r="H143" s="56"/>
      <c r="I143" s="56"/>
      <c r="J143" s="56"/>
      <c r="K143" s="56"/>
      <c r="L143" s="56"/>
      <c r="M143" s="56"/>
      <c r="N143" s="56"/>
      <c r="O143" s="56"/>
    </row>
    <row r="144" spans="1:15" x14ac:dyDescent="0.2">
      <c r="A144" s="56"/>
      <c r="B144" s="56"/>
      <c r="C144" s="56"/>
      <c r="D144" s="56"/>
      <c r="E144" s="56"/>
      <c r="F144" s="56"/>
      <c r="G144" s="56"/>
      <c r="H144" s="56"/>
      <c r="I144" s="56"/>
      <c r="J144" s="56"/>
      <c r="K144" s="56"/>
      <c r="L144" s="56"/>
      <c r="M144" s="56"/>
      <c r="N144" s="56"/>
      <c r="O144" s="56"/>
    </row>
    <row r="145" spans="1:15" x14ac:dyDescent="0.2">
      <c r="A145" s="56"/>
      <c r="B145" s="56"/>
      <c r="C145" s="56"/>
      <c r="D145" s="56"/>
      <c r="E145" s="56"/>
      <c r="F145" s="56"/>
      <c r="G145" s="56"/>
      <c r="H145" s="56"/>
      <c r="I145" s="56"/>
      <c r="J145" s="56"/>
      <c r="K145" s="56"/>
      <c r="L145" s="56"/>
      <c r="M145" s="56"/>
      <c r="N145" s="56"/>
      <c r="O145" s="56"/>
    </row>
    <row r="146" spans="1:15" x14ac:dyDescent="0.2">
      <c r="A146" s="56"/>
      <c r="B146" s="56"/>
      <c r="C146" s="56"/>
      <c r="D146" s="56"/>
      <c r="E146" s="56"/>
      <c r="F146" s="56"/>
      <c r="G146" s="56"/>
      <c r="H146" s="56"/>
      <c r="I146" s="56"/>
      <c r="J146" s="56"/>
      <c r="K146" s="56"/>
      <c r="L146" s="56"/>
      <c r="M146" s="56"/>
      <c r="N146" s="56"/>
      <c r="O146" s="56"/>
    </row>
    <row r="147" spans="1:15" x14ac:dyDescent="0.2">
      <c r="A147" s="56"/>
      <c r="B147" s="56"/>
      <c r="C147" s="56"/>
      <c r="D147" s="56"/>
      <c r="E147" s="56"/>
      <c r="F147" s="56"/>
      <c r="G147" s="56"/>
      <c r="H147" s="56"/>
      <c r="I147" s="56"/>
      <c r="J147" s="56"/>
      <c r="K147" s="56"/>
      <c r="L147" s="56"/>
      <c r="M147" s="56"/>
      <c r="N147" s="56"/>
      <c r="O147" s="56"/>
    </row>
    <row r="148" spans="1:15" x14ac:dyDescent="0.2">
      <c r="A148" s="56"/>
      <c r="B148" s="56"/>
      <c r="C148" s="56"/>
      <c r="D148" s="56"/>
      <c r="E148" s="56"/>
      <c r="F148" s="56"/>
      <c r="G148" s="56"/>
      <c r="H148" s="56"/>
      <c r="I148" s="56"/>
      <c r="J148" s="56"/>
      <c r="K148" s="56"/>
      <c r="L148" s="56"/>
      <c r="M148" s="56"/>
      <c r="N148" s="56"/>
      <c r="O148" s="56"/>
    </row>
    <row r="149" spans="1:15" x14ac:dyDescent="0.2">
      <c r="A149" s="56"/>
      <c r="B149" s="56"/>
      <c r="C149" s="56"/>
      <c r="D149" s="56"/>
      <c r="E149" s="56"/>
      <c r="F149" s="56"/>
      <c r="G149" s="56"/>
      <c r="H149" s="56"/>
      <c r="I149" s="56"/>
      <c r="J149" s="56"/>
      <c r="K149" s="56"/>
      <c r="L149" s="56"/>
      <c r="M149" s="56"/>
      <c r="N149" s="56"/>
      <c r="O149" s="56"/>
    </row>
    <row r="150" spans="1:15" x14ac:dyDescent="0.2">
      <c r="A150" s="56"/>
      <c r="B150" s="56"/>
      <c r="C150" s="56"/>
      <c r="D150" s="56"/>
      <c r="E150" s="56"/>
      <c r="F150" s="56"/>
      <c r="G150" s="56"/>
      <c r="H150" s="56"/>
      <c r="I150" s="56"/>
      <c r="J150" s="56"/>
      <c r="K150" s="56"/>
      <c r="L150" s="56"/>
      <c r="M150" s="56"/>
      <c r="N150" s="56"/>
      <c r="O150" s="56"/>
    </row>
    <row r="151" spans="1:15" x14ac:dyDescent="0.2">
      <c r="A151" s="56"/>
      <c r="B151" s="56"/>
      <c r="C151" s="56"/>
      <c r="D151" s="56"/>
      <c r="E151" s="56"/>
      <c r="F151" s="56"/>
      <c r="G151" s="56"/>
      <c r="H151" s="56"/>
      <c r="I151" s="56"/>
      <c r="J151" s="56"/>
      <c r="K151" s="56"/>
      <c r="L151" s="56"/>
      <c r="M151" s="56"/>
      <c r="N151" s="56"/>
      <c r="O151" s="56"/>
    </row>
    <row r="152" spans="1:15" x14ac:dyDescent="0.2">
      <c r="A152" s="56"/>
      <c r="B152" s="56"/>
      <c r="C152" s="56"/>
      <c r="D152" s="56"/>
      <c r="E152" s="56"/>
      <c r="F152" s="56"/>
      <c r="G152" s="56"/>
      <c r="H152" s="56"/>
      <c r="I152" s="56"/>
      <c r="J152" s="56"/>
      <c r="K152" s="56"/>
      <c r="L152" s="56"/>
      <c r="M152" s="56"/>
      <c r="N152" s="56"/>
      <c r="O152" s="56"/>
    </row>
    <row r="153" spans="1:15" x14ac:dyDescent="0.2">
      <c r="A153" s="56"/>
      <c r="B153" s="56"/>
      <c r="C153" s="56"/>
      <c r="D153" s="56"/>
      <c r="E153" s="56"/>
      <c r="F153" s="56"/>
      <c r="G153" s="56"/>
      <c r="H153" s="56"/>
      <c r="I153" s="56"/>
      <c r="J153" s="56"/>
      <c r="K153" s="56"/>
      <c r="L153" s="56"/>
      <c r="M153" s="56"/>
      <c r="N153" s="56"/>
      <c r="O153" s="56"/>
    </row>
    <row r="154" spans="1:15" x14ac:dyDescent="0.2">
      <c r="A154" s="56"/>
      <c r="B154" s="56"/>
      <c r="C154" s="56"/>
      <c r="D154" s="56"/>
      <c r="E154" s="56"/>
      <c r="F154" s="56"/>
      <c r="G154" s="56"/>
      <c r="H154" s="56"/>
      <c r="I154" s="56"/>
      <c r="J154" s="56"/>
      <c r="K154" s="56"/>
      <c r="L154" s="56"/>
      <c r="M154" s="56"/>
      <c r="N154" s="56"/>
      <c r="O154" s="56"/>
    </row>
    <row r="155" spans="1:15" x14ac:dyDescent="0.2">
      <c r="A155" s="56"/>
      <c r="B155" s="56"/>
      <c r="C155" s="56"/>
      <c r="D155" s="56"/>
      <c r="E155" s="56"/>
      <c r="F155" s="56"/>
      <c r="G155" s="56"/>
      <c r="H155" s="56"/>
      <c r="I155" s="56"/>
      <c r="J155" s="56"/>
      <c r="K155" s="56"/>
      <c r="L155" s="56"/>
      <c r="M155" s="56"/>
      <c r="N155" s="56"/>
      <c r="O155" s="56"/>
    </row>
    <row r="156" spans="1:15" x14ac:dyDescent="0.2">
      <c r="A156" s="56"/>
      <c r="B156" s="56"/>
      <c r="C156" s="56"/>
      <c r="D156" s="56"/>
      <c r="E156" s="56"/>
      <c r="F156" s="56"/>
      <c r="G156" s="56"/>
      <c r="H156" s="56"/>
      <c r="I156" s="56"/>
      <c r="J156" s="56"/>
      <c r="K156" s="56"/>
      <c r="L156" s="56"/>
      <c r="M156" s="56"/>
      <c r="N156" s="56"/>
      <c r="O156" s="56"/>
    </row>
    <row r="157" spans="1:15" x14ac:dyDescent="0.2">
      <c r="A157" s="56"/>
      <c r="B157" s="56"/>
      <c r="C157" s="56"/>
      <c r="D157" s="56"/>
      <c r="E157" s="56"/>
      <c r="F157" s="56"/>
      <c r="G157" s="56"/>
      <c r="H157" s="56"/>
      <c r="I157" s="56"/>
      <c r="J157" s="56"/>
      <c r="K157" s="56"/>
      <c r="L157" s="56"/>
      <c r="M157" s="56"/>
      <c r="N157" s="56"/>
      <c r="O157" s="56"/>
    </row>
    <row r="158" spans="1:15" x14ac:dyDescent="0.2">
      <c r="A158" s="56"/>
      <c r="B158" s="56"/>
      <c r="C158" s="56"/>
      <c r="D158" s="56"/>
      <c r="E158" s="56"/>
      <c r="F158" s="56"/>
      <c r="G158" s="56"/>
      <c r="H158" s="56"/>
      <c r="I158" s="56"/>
      <c r="J158" s="56"/>
      <c r="K158" s="56"/>
      <c r="L158" s="56"/>
      <c r="M158" s="56"/>
      <c r="N158" s="56"/>
      <c r="O158" s="56"/>
    </row>
    <row r="159" spans="1:15" x14ac:dyDescent="0.2">
      <c r="A159" s="56"/>
      <c r="B159" s="56"/>
      <c r="C159" s="56"/>
      <c r="D159" s="56"/>
      <c r="E159" s="56"/>
      <c r="F159" s="56"/>
      <c r="G159" s="56"/>
      <c r="H159" s="56"/>
      <c r="I159" s="56"/>
      <c r="J159" s="56"/>
      <c r="K159" s="56"/>
      <c r="L159" s="56"/>
      <c r="M159" s="56"/>
      <c r="N159" s="56"/>
      <c r="O159" s="56"/>
    </row>
    <row r="160" spans="1:15" x14ac:dyDescent="0.2">
      <c r="A160" s="56"/>
      <c r="B160" s="56"/>
      <c r="C160" s="56"/>
      <c r="D160" s="56"/>
      <c r="E160" s="56"/>
      <c r="F160" s="56"/>
      <c r="G160" s="56"/>
      <c r="H160" s="56"/>
      <c r="I160" s="56"/>
      <c r="J160" s="56"/>
      <c r="K160" s="56"/>
      <c r="L160" s="56"/>
      <c r="M160" s="56"/>
      <c r="N160" s="56"/>
      <c r="O160" s="56"/>
    </row>
    <row r="161" spans="1:15" x14ac:dyDescent="0.2">
      <c r="A161" s="56"/>
      <c r="B161" s="56"/>
      <c r="C161" s="56"/>
      <c r="D161" s="56"/>
      <c r="E161" s="56"/>
      <c r="F161" s="56"/>
      <c r="G161" s="56"/>
      <c r="H161" s="56"/>
      <c r="I161" s="56"/>
      <c r="J161" s="56"/>
      <c r="K161" s="56"/>
      <c r="L161" s="56"/>
      <c r="M161" s="56"/>
      <c r="N161" s="56"/>
      <c r="O161" s="56"/>
    </row>
    <row r="162" spans="1:15" x14ac:dyDescent="0.2">
      <c r="A162" s="56"/>
      <c r="B162" s="56"/>
      <c r="C162" s="56"/>
      <c r="D162" s="56"/>
      <c r="E162" s="56"/>
      <c r="F162" s="56"/>
      <c r="G162" s="56"/>
      <c r="H162" s="56"/>
      <c r="I162" s="56"/>
      <c r="J162" s="56"/>
      <c r="K162" s="56"/>
      <c r="L162" s="56"/>
      <c r="M162" s="56"/>
      <c r="N162" s="56"/>
      <c r="O162" s="56"/>
    </row>
    <row r="163" spans="1:15" x14ac:dyDescent="0.2">
      <c r="A163" s="56"/>
      <c r="B163" s="56"/>
      <c r="C163" s="56"/>
      <c r="D163" s="56"/>
      <c r="E163" s="56"/>
      <c r="F163" s="56"/>
      <c r="G163" s="56"/>
      <c r="H163" s="56"/>
      <c r="I163" s="56"/>
      <c r="J163" s="56"/>
      <c r="K163" s="56"/>
      <c r="L163" s="56"/>
      <c r="M163" s="56"/>
      <c r="N163" s="56"/>
      <c r="O163" s="56"/>
    </row>
    <row r="164" spans="1:15" x14ac:dyDescent="0.2">
      <c r="A164" s="56"/>
      <c r="B164" s="56"/>
      <c r="C164" s="56"/>
      <c r="D164" s="56"/>
      <c r="E164" s="56"/>
      <c r="F164" s="56"/>
      <c r="G164" s="56"/>
      <c r="H164" s="56"/>
      <c r="I164" s="56"/>
      <c r="J164" s="56"/>
      <c r="K164" s="56"/>
      <c r="L164" s="56"/>
      <c r="M164" s="56"/>
      <c r="N164" s="56"/>
      <c r="O164" s="56"/>
    </row>
    <row r="165" spans="1:15" x14ac:dyDescent="0.2">
      <c r="A165" s="56"/>
      <c r="B165" s="56"/>
      <c r="C165" s="56"/>
      <c r="D165" s="56"/>
      <c r="E165" s="56"/>
      <c r="F165" s="56"/>
      <c r="G165" s="56"/>
      <c r="H165" s="56"/>
      <c r="I165" s="56"/>
      <c r="J165" s="56"/>
      <c r="K165" s="56"/>
      <c r="L165" s="56"/>
      <c r="M165" s="56"/>
      <c r="N165" s="56"/>
      <c r="O165" s="56"/>
    </row>
    <row r="166" spans="1:15" x14ac:dyDescent="0.2">
      <c r="A166" s="56"/>
      <c r="B166" s="56"/>
      <c r="C166" s="56"/>
      <c r="D166" s="56"/>
      <c r="E166" s="56"/>
      <c r="F166" s="56"/>
      <c r="G166" s="56"/>
      <c r="H166" s="56"/>
      <c r="I166" s="56"/>
      <c r="J166" s="56"/>
      <c r="K166" s="56"/>
      <c r="L166" s="56"/>
      <c r="M166" s="56"/>
      <c r="N166" s="56"/>
      <c r="O166" s="56"/>
    </row>
    <row r="167" spans="1:15" x14ac:dyDescent="0.2">
      <c r="A167" s="56"/>
      <c r="B167" s="56"/>
      <c r="C167" s="56"/>
      <c r="D167" s="56"/>
      <c r="E167" s="56"/>
      <c r="F167" s="56"/>
      <c r="G167" s="56"/>
      <c r="H167" s="56"/>
      <c r="I167" s="56"/>
      <c r="J167" s="56"/>
      <c r="K167" s="56"/>
      <c r="L167" s="56"/>
      <c r="M167" s="56"/>
      <c r="N167" s="56"/>
      <c r="O167" s="56"/>
    </row>
    <row r="168" spans="1:15" x14ac:dyDescent="0.2">
      <c r="A168" s="56"/>
      <c r="B168" s="56"/>
      <c r="C168" s="56"/>
      <c r="D168" s="56"/>
      <c r="E168" s="56"/>
      <c r="F168" s="56"/>
      <c r="G168" s="56"/>
      <c r="H168" s="56"/>
      <c r="I168" s="56"/>
      <c r="J168" s="56"/>
      <c r="K168" s="56"/>
      <c r="L168" s="56"/>
      <c r="M168" s="56"/>
      <c r="N168" s="56"/>
      <c r="O168" s="56"/>
    </row>
    <row r="169" spans="1:15" x14ac:dyDescent="0.2">
      <c r="A169" s="56"/>
      <c r="B169" s="56"/>
      <c r="C169" s="56"/>
      <c r="D169" s="56"/>
      <c r="E169" s="56"/>
      <c r="F169" s="56"/>
      <c r="G169" s="56"/>
      <c r="H169" s="56"/>
      <c r="I169" s="56"/>
      <c r="J169" s="56"/>
      <c r="K169" s="56"/>
      <c r="L169" s="56"/>
      <c r="M169" s="56"/>
      <c r="N169" s="56"/>
      <c r="O169" s="56"/>
    </row>
    <row r="170" spans="1:15" x14ac:dyDescent="0.2">
      <c r="A170" s="56"/>
      <c r="B170" s="56"/>
      <c r="C170" s="56"/>
      <c r="D170" s="56"/>
      <c r="E170" s="56"/>
      <c r="F170" s="56"/>
      <c r="G170" s="56"/>
      <c r="H170" s="56"/>
      <c r="I170" s="56"/>
      <c r="J170" s="56"/>
      <c r="K170" s="56"/>
      <c r="L170" s="56"/>
      <c r="M170" s="56"/>
      <c r="N170" s="56"/>
      <c r="O170" s="56"/>
    </row>
    <row r="171" spans="1:15" x14ac:dyDescent="0.2">
      <c r="A171" s="56"/>
      <c r="B171" s="56"/>
      <c r="C171" s="56"/>
      <c r="D171" s="56"/>
      <c r="E171" s="56"/>
      <c r="F171" s="56"/>
      <c r="G171" s="56"/>
      <c r="H171" s="56"/>
      <c r="I171" s="56"/>
      <c r="J171" s="56"/>
      <c r="K171" s="56"/>
      <c r="L171" s="56"/>
      <c r="M171" s="56"/>
      <c r="N171" s="56"/>
      <c r="O171" s="56"/>
    </row>
    <row r="172" spans="1:15" x14ac:dyDescent="0.2">
      <c r="A172" s="56"/>
      <c r="B172" s="56"/>
      <c r="C172" s="56"/>
      <c r="D172" s="56"/>
      <c r="E172" s="56"/>
      <c r="F172" s="56"/>
      <c r="G172" s="56"/>
      <c r="H172" s="56"/>
      <c r="I172" s="56"/>
      <c r="J172" s="56"/>
      <c r="K172" s="56"/>
      <c r="L172" s="56"/>
      <c r="M172" s="56"/>
      <c r="N172" s="56"/>
      <c r="O172" s="56"/>
    </row>
    <row r="173" spans="1:15" x14ac:dyDescent="0.2">
      <c r="A173" s="56"/>
      <c r="B173" s="56"/>
      <c r="C173" s="56"/>
      <c r="D173" s="56"/>
      <c r="E173" s="56"/>
      <c r="F173" s="56"/>
      <c r="G173" s="56"/>
      <c r="H173" s="56"/>
      <c r="I173" s="56"/>
      <c r="J173" s="56"/>
      <c r="K173" s="56"/>
      <c r="L173" s="56"/>
      <c r="M173" s="56"/>
      <c r="N173" s="56"/>
      <c r="O173" s="56"/>
    </row>
    <row r="174" spans="1:15" x14ac:dyDescent="0.2">
      <c r="A174" s="56"/>
      <c r="B174" s="56"/>
      <c r="C174" s="56"/>
      <c r="D174" s="56"/>
      <c r="E174" s="56"/>
      <c r="F174" s="56"/>
      <c r="G174" s="56"/>
      <c r="H174" s="56"/>
      <c r="I174" s="56"/>
      <c r="J174" s="56"/>
      <c r="K174" s="56"/>
      <c r="L174" s="56"/>
      <c r="M174" s="56"/>
      <c r="N174" s="56"/>
      <c r="O174" s="56"/>
    </row>
    <row r="175" spans="1:15" x14ac:dyDescent="0.2">
      <c r="A175" s="56"/>
      <c r="B175" s="56"/>
      <c r="C175" s="56"/>
      <c r="D175" s="56"/>
      <c r="E175" s="56"/>
      <c r="F175" s="56"/>
      <c r="G175" s="56"/>
      <c r="H175" s="56"/>
      <c r="I175" s="56"/>
      <c r="J175" s="56"/>
      <c r="K175" s="56"/>
      <c r="L175" s="56"/>
      <c r="M175" s="56"/>
      <c r="N175" s="56"/>
      <c r="O175" s="56"/>
    </row>
    <row r="176" spans="1:15" x14ac:dyDescent="0.2">
      <c r="A176" s="56"/>
      <c r="B176" s="56"/>
      <c r="C176" s="56"/>
      <c r="D176" s="56"/>
      <c r="E176" s="56"/>
      <c r="F176" s="56"/>
      <c r="G176" s="56"/>
      <c r="H176" s="56"/>
      <c r="I176" s="56"/>
      <c r="J176" s="56"/>
      <c r="K176" s="56"/>
      <c r="L176" s="56"/>
      <c r="M176" s="56"/>
      <c r="N176" s="56"/>
      <c r="O176" s="56"/>
    </row>
    <row r="177" spans="1:15" x14ac:dyDescent="0.2">
      <c r="A177" s="56"/>
      <c r="B177" s="56"/>
      <c r="C177" s="56"/>
      <c r="D177" s="56"/>
      <c r="E177" s="56"/>
      <c r="F177" s="56"/>
      <c r="G177" s="56"/>
      <c r="H177" s="56"/>
      <c r="I177" s="56"/>
      <c r="J177" s="56"/>
      <c r="K177" s="56"/>
      <c r="L177" s="56"/>
      <c r="M177" s="56"/>
      <c r="N177" s="56"/>
      <c r="O177" s="56"/>
    </row>
    <row r="178" spans="1:15" x14ac:dyDescent="0.2">
      <c r="A178" s="56"/>
      <c r="B178" s="56"/>
      <c r="C178" s="56"/>
      <c r="D178" s="56"/>
      <c r="E178" s="56"/>
      <c r="F178" s="56"/>
      <c r="G178" s="56"/>
      <c r="H178" s="56"/>
      <c r="I178" s="56"/>
      <c r="J178" s="56"/>
      <c r="K178" s="56"/>
      <c r="L178" s="56"/>
      <c r="M178" s="56"/>
      <c r="N178" s="56"/>
      <c r="O178" s="56"/>
    </row>
    <row r="179" spans="1:15" x14ac:dyDescent="0.2">
      <c r="A179" s="56"/>
      <c r="B179" s="56"/>
      <c r="C179" s="56"/>
      <c r="D179" s="56"/>
      <c r="E179" s="56"/>
      <c r="F179" s="56"/>
      <c r="G179" s="56"/>
      <c r="H179" s="56"/>
      <c r="I179" s="56"/>
      <c r="J179" s="56"/>
      <c r="K179" s="56"/>
      <c r="L179" s="56"/>
      <c r="M179" s="56"/>
      <c r="N179" s="56"/>
      <c r="O179" s="56"/>
    </row>
    <row r="180" spans="1:15" x14ac:dyDescent="0.2">
      <c r="A180" s="56"/>
      <c r="B180" s="56"/>
      <c r="C180" s="56"/>
      <c r="D180" s="56"/>
      <c r="E180" s="56"/>
      <c r="F180" s="56"/>
      <c r="G180" s="56"/>
      <c r="H180" s="56"/>
      <c r="I180" s="56"/>
      <c r="J180" s="56"/>
      <c r="K180" s="56"/>
      <c r="L180" s="56"/>
      <c r="M180" s="56"/>
      <c r="N180" s="56"/>
      <c r="O180" s="56"/>
    </row>
    <row r="181" spans="1:15" x14ac:dyDescent="0.2">
      <c r="A181" s="56"/>
      <c r="B181" s="56"/>
      <c r="C181" s="56"/>
      <c r="D181" s="56"/>
      <c r="E181" s="56"/>
      <c r="F181" s="56"/>
      <c r="G181" s="56"/>
      <c r="H181" s="56"/>
      <c r="I181" s="56"/>
      <c r="J181" s="56"/>
      <c r="K181" s="56"/>
      <c r="L181" s="56"/>
      <c r="M181" s="56"/>
      <c r="N181" s="56"/>
      <c r="O181" s="56"/>
    </row>
    <row r="182" spans="1:15" x14ac:dyDescent="0.2">
      <c r="A182" s="56"/>
      <c r="B182" s="56"/>
      <c r="C182" s="56"/>
      <c r="D182" s="56"/>
      <c r="E182" s="56"/>
      <c r="F182" s="56"/>
      <c r="G182" s="56"/>
      <c r="H182" s="56"/>
      <c r="I182" s="56"/>
      <c r="J182" s="56"/>
      <c r="K182" s="56"/>
      <c r="L182" s="56"/>
      <c r="M182" s="56"/>
      <c r="N182" s="56"/>
      <c r="O182" s="56"/>
    </row>
    <row r="183" spans="1:15" x14ac:dyDescent="0.2">
      <c r="A183" s="56"/>
      <c r="B183" s="56"/>
      <c r="C183" s="56"/>
      <c r="D183" s="56"/>
      <c r="E183" s="56"/>
      <c r="F183" s="56"/>
      <c r="G183" s="56"/>
      <c r="H183" s="56"/>
      <c r="I183" s="56"/>
      <c r="J183" s="56"/>
      <c r="K183" s="56"/>
      <c r="L183" s="56"/>
      <c r="M183" s="56"/>
      <c r="N183" s="56"/>
      <c r="O183" s="56"/>
    </row>
    <row r="184" spans="1:15" x14ac:dyDescent="0.2">
      <c r="A184" s="56"/>
      <c r="B184" s="56"/>
      <c r="C184" s="56"/>
      <c r="D184" s="56"/>
      <c r="E184" s="56"/>
      <c r="F184" s="56"/>
      <c r="G184" s="56"/>
      <c r="H184" s="56"/>
      <c r="I184" s="56"/>
      <c r="J184" s="56"/>
      <c r="K184" s="56"/>
      <c r="L184" s="56"/>
      <c r="M184" s="56"/>
      <c r="N184" s="56"/>
      <c r="O184" s="56"/>
    </row>
    <row r="185" spans="1:15" x14ac:dyDescent="0.2">
      <c r="A185" s="56"/>
      <c r="B185" s="56"/>
      <c r="C185" s="56"/>
      <c r="D185" s="56"/>
      <c r="E185" s="56"/>
      <c r="F185" s="56"/>
      <c r="G185" s="56"/>
      <c r="H185" s="56"/>
      <c r="I185" s="56"/>
      <c r="J185" s="56"/>
      <c r="K185" s="56"/>
      <c r="L185" s="56"/>
      <c r="M185" s="56"/>
      <c r="N185" s="56"/>
      <c r="O185" s="56"/>
    </row>
    <row r="186" spans="1:15" x14ac:dyDescent="0.2">
      <c r="A186" s="56"/>
      <c r="B186" s="56"/>
      <c r="C186" s="56"/>
      <c r="D186" s="56"/>
      <c r="E186" s="56"/>
      <c r="F186" s="56"/>
      <c r="G186" s="56"/>
      <c r="H186" s="56"/>
      <c r="I186" s="56"/>
      <c r="J186" s="56"/>
      <c r="K186" s="56"/>
      <c r="L186" s="56"/>
      <c r="M186" s="56"/>
      <c r="N186" s="56"/>
      <c r="O186" s="56"/>
    </row>
    <row r="187" spans="1:15" x14ac:dyDescent="0.2">
      <c r="A187" s="56"/>
      <c r="B187" s="56"/>
      <c r="C187" s="56"/>
      <c r="D187" s="56"/>
      <c r="E187" s="56"/>
      <c r="F187" s="56"/>
      <c r="G187" s="56"/>
      <c r="H187" s="56"/>
      <c r="I187" s="56"/>
      <c r="J187" s="56"/>
      <c r="K187" s="56"/>
      <c r="L187" s="56"/>
      <c r="M187" s="56"/>
      <c r="N187" s="56"/>
      <c r="O187" s="56"/>
    </row>
    <row r="188" spans="1:15" x14ac:dyDescent="0.2">
      <c r="A188" s="56"/>
      <c r="B188" s="56"/>
      <c r="C188" s="56"/>
      <c r="D188" s="56"/>
      <c r="E188" s="56"/>
      <c r="F188" s="56"/>
      <c r="G188" s="56"/>
      <c r="H188" s="56"/>
      <c r="I188" s="56"/>
      <c r="J188" s="56"/>
      <c r="K188" s="56"/>
      <c r="L188" s="56"/>
      <c r="M188" s="56"/>
      <c r="N188" s="56"/>
      <c r="O188" s="56"/>
    </row>
    <row r="189" spans="1:15" x14ac:dyDescent="0.2">
      <c r="A189" s="56"/>
      <c r="B189" s="56"/>
      <c r="C189" s="56"/>
      <c r="D189" s="56"/>
      <c r="E189" s="56"/>
      <c r="F189" s="56"/>
      <c r="G189" s="56"/>
      <c r="H189" s="56"/>
      <c r="I189" s="56"/>
      <c r="J189" s="56"/>
      <c r="K189" s="56"/>
      <c r="L189" s="56"/>
      <c r="M189" s="56"/>
      <c r="N189" s="56"/>
      <c r="O189" s="56"/>
    </row>
    <row r="190" spans="1:15" x14ac:dyDescent="0.2">
      <c r="A190" s="56"/>
      <c r="B190" s="56"/>
      <c r="C190" s="56"/>
      <c r="D190" s="56"/>
      <c r="E190" s="56"/>
      <c r="F190" s="56"/>
      <c r="G190" s="56"/>
      <c r="H190" s="56"/>
      <c r="I190" s="56"/>
      <c r="J190" s="56"/>
      <c r="K190" s="56"/>
      <c r="L190" s="56"/>
      <c r="M190" s="56"/>
      <c r="N190" s="56"/>
      <c r="O190" s="56"/>
    </row>
    <row r="191" spans="1:15" x14ac:dyDescent="0.2">
      <c r="A191" s="56"/>
      <c r="B191" s="56"/>
      <c r="C191" s="56"/>
      <c r="D191" s="56"/>
      <c r="E191" s="56"/>
      <c r="F191" s="56"/>
      <c r="G191" s="56"/>
      <c r="H191" s="56"/>
      <c r="I191" s="56"/>
      <c r="J191" s="56"/>
      <c r="K191" s="56"/>
      <c r="L191" s="56"/>
      <c r="M191" s="56"/>
      <c r="N191" s="56"/>
      <c r="O191" s="56"/>
    </row>
    <row r="192" spans="1:15" x14ac:dyDescent="0.2">
      <c r="A192" s="56"/>
      <c r="B192" s="56"/>
      <c r="C192" s="56"/>
      <c r="D192" s="56"/>
      <c r="E192" s="56"/>
      <c r="F192" s="56"/>
      <c r="G192" s="56"/>
      <c r="H192" s="56"/>
      <c r="I192" s="56"/>
      <c r="J192" s="56"/>
      <c r="K192" s="56"/>
      <c r="L192" s="56"/>
      <c r="M192" s="56"/>
      <c r="N192" s="56"/>
      <c r="O192" s="56"/>
    </row>
    <row r="193" spans="1:15" x14ac:dyDescent="0.2">
      <c r="A193" s="56"/>
      <c r="B193" s="56"/>
      <c r="C193" s="56"/>
      <c r="D193" s="56"/>
      <c r="E193" s="56"/>
      <c r="F193" s="56"/>
      <c r="G193" s="56"/>
      <c r="H193" s="56"/>
      <c r="I193" s="56"/>
      <c r="J193" s="56"/>
      <c r="K193" s="56"/>
      <c r="L193" s="56"/>
      <c r="M193" s="56"/>
      <c r="N193" s="56"/>
      <c r="O193" s="56"/>
    </row>
    <row r="194" spans="1:15" x14ac:dyDescent="0.2">
      <c r="A194" s="56"/>
      <c r="B194" s="56"/>
      <c r="C194" s="56"/>
      <c r="D194" s="56"/>
      <c r="E194" s="56"/>
      <c r="F194" s="56"/>
      <c r="G194" s="56"/>
      <c r="H194" s="56"/>
      <c r="I194" s="56"/>
      <c r="J194" s="56"/>
      <c r="K194" s="56"/>
      <c r="L194" s="56"/>
      <c r="M194" s="56"/>
      <c r="N194" s="56"/>
      <c r="O194" s="56"/>
    </row>
    <row r="195" spans="1:15" x14ac:dyDescent="0.2">
      <c r="A195" s="56"/>
      <c r="B195" s="56"/>
      <c r="C195" s="56"/>
      <c r="D195" s="56"/>
      <c r="E195" s="56"/>
      <c r="F195" s="56"/>
      <c r="G195" s="56"/>
      <c r="H195" s="56"/>
      <c r="I195" s="56"/>
      <c r="J195" s="56"/>
      <c r="K195" s="56"/>
      <c r="L195" s="56"/>
      <c r="M195" s="56"/>
      <c r="N195" s="56"/>
      <c r="O195" s="56"/>
    </row>
    <row r="196" spans="1:15" x14ac:dyDescent="0.2">
      <c r="A196" s="56"/>
      <c r="B196" s="56"/>
      <c r="C196" s="56"/>
      <c r="D196" s="56"/>
      <c r="E196" s="56"/>
      <c r="F196" s="56"/>
      <c r="G196" s="56"/>
      <c r="H196" s="56"/>
      <c r="I196" s="56"/>
      <c r="J196" s="56"/>
      <c r="K196" s="56"/>
      <c r="L196" s="56"/>
      <c r="M196" s="56"/>
      <c r="N196" s="56"/>
      <c r="O196" s="56"/>
    </row>
    <row r="197" spans="1:15" x14ac:dyDescent="0.2">
      <c r="A197" s="56"/>
      <c r="B197" s="56"/>
      <c r="C197" s="56"/>
      <c r="D197" s="56"/>
      <c r="E197" s="56"/>
      <c r="F197" s="56"/>
      <c r="G197" s="56"/>
      <c r="H197" s="56"/>
      <c r="I197" s="56"/>
      <c r="J197" s="56"/>
      <c r="K197" s="56"/>
      <c r="L197" s="56"/>
      <c r="M197" s="56"/>
      <c r="N197" s="56"/>
      <c r="O197" s="56"/>
    </row>
    <row r="198" spans="1:15" x14ac:dyDescent="0.2">
      <c r="A198" s="56"/>
      <c r="B198" s="56"/>
      <c r="C198" s="56"/>
      <c r="D198" s="56"/>
      <c r="E198" s="56"/>
      <c r="F198" s="56"/>
      <c r="G198" s="56"/>
      <c r="H198" s="56"/>
      <c r="I198" s="56"/>
      <c r="J198" s="56"/>
      <c r="K198" s="56"/>
      <c r="L198" s="56"/>
      <c r="M198" s="56"/>
      <c r="N198" s="56"/>
      <c r="O198" s="56"/>
    </row>
    <row r="199" spans="1:15" x14ac:dyDescent="0.2">
      <c r="A199" s="56"/>
      <c r="B199" s="56"/>
      <c r="C199" s="56"/>
      <c r="D199" s="56"/>
      <c r="E199" s="56"/>
      <c r="F199" s="56"/>
      <c r="G199" s="56"/>
      <c r="H199" s="56"/>
      <c r="I199" s="56"/>
      <c r="J199" s="56"/>
      <c r="K199" s="56"/>
      <c r="L199" s="56"/>
      <c r="M199" s="56"/>
      <c r="N199" s="56"/>
      <c r="O199" s="56"/>
    </row>
    <row r="200" spans="1:15" x14ac:dyDescent="0.2">
      <c r="A200" s="56"/>
      <c r="B200" s="56"/>
      <c r="C200" s="56"/>
      <c r="D200" s="56"/>
      <c r="E200" s="56"/>
      <c r="F200" s="56"/>
      <c r="G200" s="56"/>
      <c r="H200" s="56"/>
      <c r="I200" s="56"/>
      <c r="J200" s="56"/>
      <c r="K200" s="56"/>
      <c r="L200" s="56"/>
      <c r="M200" s="56"/>
      <c r="N200" s="56"/>
      <c r="O200" s="56"/>
    </row>
    <row r="201" spans="1:15" x14ac:dyDescent="0.2">
      <c r="A201" s="56"/>
      <c r="B201" s="56"/>
      <c r="C201" s="56"/>
      <c r="D201" s="56"/>
      <c r="E201" s="56"/>
      <c r="F201" s="56"/>
      <c r="G201" s="56"/>
      <c r="H201" s="56"/>
      <c r="I201" s="56"/>
      <c r="J201" s="56"/>
      <c r="K201" s="56"/>
      <c r="L201" s="56"/>
      <c r="M201" s="56"/>
      <c r="N201" s="56"/>
      <c r="O201" s="56"/>
    </row>
    <row r="202" spans="1:15" x14ac:dyDescent="0.2">
      <c r="A202" s="56"/>
      <c r="B202" s="56"/>
      <c r="C202" s="56"/>
      <c r="D202" s="56"/>
      <c r="E202" s="56"/>
      <c r="F202" s="56"/>
      <c r="G202" s="56"/>
      <c r="H202" s="56"/>
      <c r="I202" s="56"/>
      <c r="J202" s="56"/>
      <c r="K202" s="56"/>
      <c r="L202" s="56"/>
      <c r="M202" s="56"/>
      <c r="N202" s="56"/>
      <c r="O202" s="56"/>
    </row>
    <row r="203" spans="1:15" x14ac:dyDescent="0.2">
      <c r="A203" s="56"/>
      <c r="B203" s="56"/>
      <c r="C203" s="56"/>
      <c r="D203" s="56"/>
      <c r="E203" s="56"/>
      <c r="F203" s="56"/>
      <c r="G203" s="56"/>
      <c r="H203" s="56"/>
      <c r="I203" s="56"/>
      <c r="J203" s="56"/>
      <c r="K203" s="56"/>
      <c r="L203" s="56"/>
      <c r="M203" s="56"/>
      <c r="N203" s="56"/>
      <c r="O203" s="56"/>
    </row>
    <row r="204" spans="1:15" x14ac:dyDescent="0.2">
      <c r="A204" s="56"/>
      <c r="B204" s="56"/>
      <c r="C204" s="56"/>
      <c r="D204" s="56"/>
      <c r="E204" s="56"/>
      <c r="F204" s="56"/>
      <c r="G204" s="56"/>
      <c r="H204" s="56"/>
      <c r="I204" s="56"/>
      <c r="J204" s="56"/>
      <c r="K204" s="56"/>
      <c r="L204" s="56"/>
      <c r="M204" s="56"/>
      <c r="N204" s="56"/>
      <c r="O204" s="56"/>
    </row>
    <row r="205" spans="1:15" x14ac:dyDescent="0.2">
      <c r="A205" s="56"/>
      <c r="B205" s="56"/>
      <c r="C205" s="56"/>
      <c r="D205" s="56"/>
      <c r="E205" s="56"/>
      <c r="F205" s="56"/>
      <c r="G205" s="56"/>
      <c r="H205" s="56"/>
      <c r="I205" s="56"/>
      <c r="J205" s="56"/>
      <c r="K205" s="56"/>
      <c r="L205" s="56"/>
      <c r="M205" s="56"/>
      <c r="N205" s="56"/>
      <c r="O205" s="56"/>
    </row>
    <row r="206" spans="1:15" x14ac:dyDescent="0.2">
      <c r="A206" s="56"/>
      <c r="B206" s="56"/>
      <c r="C206" s="56"/>
      <c r="D206" s="56"/>
      <c r="E206" s="56"/>
      <c r="F206" s="56"/>
      <c r="G206" s="56"/>
      <c r="H206" s="56"/>
      <c r="I206" s="56"/>
      <c r="J206" s="56"/>
      <c r="K206" s="56"/>
      <c r="L206" s="56"/>
      <c r="M206" s="56"/>
      <c r="N206" s="56"/>
      <c r="O206" s="56"/>
    </row>
    <row r="207" spans="1:15" x14ac:dyDescent="0.2">
      <c r="A207" s="56"/>
      <c r="B207" s="56"/>
      <c r="C207" s="56"/>
      <c r="D207" s="56"/>
      <c r="E207" s="56"/>
      <c r="F207" s="56"/>
      <c r="G207" s="56"/>
      <c r="H207" s="56"/>
      <c r="I207" s="56"/>
      <c r="J207" s="56"/>
      <c r="K207" s="56"/>
      <c r="L207" s="56"/>
      <c r="M207" s="56"/>
      <c r="N207" s="56"/>
      <c r="O207" s="56"/>
    </row>
    <row r="208" spans="1:15" x14ac:dyDescent="0.2">
      <c r="A208" s="56"/>
      <c r="B208" s="56"/>
      <c r="C208" s="56"/>
      <c r="D208" s="56"/>
      <c r="E208" s="56"/>
      <c r="F208" s="56"/>
      <c r="G208" s="56"/>
      <c r="H208" s="56"/>
      <c r="I208" s="56"/>
      <c r="J208" s="56"/>
      <c r="K208" s="56"/>
      <c r="L208" s="56"/>
      <c r="M208" s="56"/>
      <c r="N208" s="56"/>
      <c r="O208" s="56"/>
    </row>
    <row r="209" spans="1:15" x14ac:dyDescent="0.2">
      <c r="A209" s="56"/>
      <c r="B209" s="56"/>
      <c r="C209" s="56"/>
      <c r="D209" s="56"/>
      <c r="E209" s="56"/>
      <c r="F209" s="56"/>
      <c r="G209" s="56"/>
      <c r="H209" s="56"/>
      <c r="I209" s="56"/>
      <c r="J209" s="56"/>
      <c r="K209" s="56"/>
      <c r="L209" s="56"/>
      <c r="M209" s="56"/>
      <c r="N209" s="56"/>
      <c r="O209" s="56"/>
    </row>
    <row r="210" spans="1:15" x14ac:dyDescent="0.2">
      <c r="A210" s="56"/>
      <c r="B210" s="56"/>
      <c r="C210" s="56"/>
      <c r="D210" s="56"/>
      <c r="E210" s="56"/>
      <c r="F210" s="56"/>
      <c r="G210" s="56"/>
      <c r="H210" s="56"/>
      <c r="I210" s="56"/>
      <c r="J210" s="56"/>
      <c r="K210" s="56"/>
      <c r="L210" s="56"/>
      <c r="M210" s="56"/>
      <c r="N210" s="56"/>
      <c r="O210" s="56"/>
    </row>
  </sheetData>
  <sheetProtection password="CA16" sheet="1" objects="1" scenarios="1"/>
  <phoneticPr fontId="0" type="noConversion"/>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Inventory</vt:lpstr>
      <vt:lpstr>Instructions</vt:lpstr>
      <vt:lpstr>Inventory!Print_Area</vt:lpstr>
    </vt:vector>
  </TitlesOfParts>
  <Company>Kingdom Software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 Randolph</dc:creator>
  <cp:lastModifiedBy>Robert S. Randolph</cp:lastModifiedBy>
  <cp:lastPrinted>2009-12-18T23:23:57Z</cp:lastPrinted>
  <dcterms:created xsi:type="dcterms:W3CDTF">1998-12-04T02:47:02Z</dcterms:created>
  <dcterms:modified xsi:type="dcterms:W3CDTF">2011-03-08T15:26:27Z</dcterms:modified>
</cp:coreProperties>
</file>